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176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Pol'!$A$1:$U$92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9" i="12" l="1"/>
  <c r="G90" i="12" l="1"/>
  <c r="M90" i="12" s="1"/>
  <c r="M89" i="12" s="1"/>
  <c r="G68" i="12"/>
  <c r="G88" i="12"/>
  <c r="G87" i="12"/>
  <c r="G86" i="12"/>
  <c r="M86" i="12" s="1"/>
  <c r="M85" i="12" s="1"/>
  <c r="G83" i="12"/>
  <c r="M83" i="12" s="1"/>
  <c r="G84" i="12"/>
  <c r="M84" i="12" s="1"/>
  <c r="G82" i="12"/>
  <c r="M82" i="12" s="1"/>
  <c r="G80" i="12"/>
  <c r="M80" i="12" s="1"/>
  <c r="G78" i="12"/>
  <c r="M78" i="12" s="1"/>
  <c r="G75" i="12"/>
  <c r="G76" i="12"/>
  <c r="G74" i="12"/>
  <c r="G72" i="12"/>
  <c r="M72" i="12" s="1"/>
  <c r="G71" i="12"/>
  <c r="M71" i="12" s="1"/>
  <c r="G64" i="12"/>
  <c r="M64" i="12" s="1"/>
  <c r="G65" i="12"/>
  <c r="M65" i="12" s="1"/>
  <c r="G66" i="12"/>
  <c r="M66" i="12" s="1"/>
  <c r="G67" i="12"/>
  <c r="G69" i="12"/>
  <c r="M69" i="12" s="1"/>
  <c r="G63" i="12"/>
  <c r="M63" i="12" s="1"/>
  <c r="G55" i="12"/>
  <c r="M55" i="12" s="1"/>
  <c r="G56" i="12"/>
  <c r="M56" i="12" s="1"/>
  <c r="G57" i="12"/>
  <c r="M57" i="12" s="1"/>
  <c r="G58" i="12"/>
  <c r="G59" i="12"/>
  <c r="M59" i="12" s="1"/>
  <c r="G60" i="12"/>
  <c r="G61" i="12"/>
  <c r="M61" i="12" s="1"/>
  <c r="G54" i="12"/>
  <c r="G49" i="12"/>
  <c r="G50" i="12"/>
  <c r="G51" i="12"/>
  <c r="G52" i="12"/>
  <c r="G48" i="12"/>
  <c r="G35" i="12"/>
  <c r="M35" i="12" s="1"/>
  <c r="G36" i="12"/>
  <c r="M36" i="12" s="1"/>
  <c r="G37" i="12"/>
  <c r="M37" i="12" s="1"/>
  <c r="G38" i="12"/>
  <c r="M38" i="12" s="1"/>
  <c r="G39" i="12"/>
  <c r="M39" i="12" s="1"/>
  <c r="G40" i="12"/>
  <c r="M40" i="12" s="1"/>
  <c r="G41" i="12"/>
  <c r="M41" i="12" s="1"/>
  <c r="G42" i="12"/>
  <c r="M42" i="12" s="1"/>
  <c r="G43" i="12"/>
  <c r="M43" i="12" s="1"/>
  <c r="G44" i="12"/>
  <c r="M44" i="12" s="1"/>
  <c r="G45" i="12"/>
  <c r="M45" i="12" s="1"/>
  <c r="G46" i="12"/>
  <c r="M46" i="12" s="1"/>
  <c r="G34" i="12"/>
  <c r="M34" i="12" s="1"/>
  <c r="G31" i="12"/>
  <c r="M31" i="12" s="1"/>
  <c r="G32" i="12"/>
  <c r="M32" i="12" s="1"/>
  <c r="G30" i="12"/>
  <c r="M30" i="12" s="1"/>
  <c r="G28" i="12"/>
  <c r="M28" i="12" s="1"/>
  <c r="M27" i="12" s="1"/>
  <c r="G21" i="12"/>
  <c r="G22" i="12"/>
  <c r="G23" i="12"/>
  <c r="M23" i="12" s="1"/>
  <c r="G24" i="12"/>
  <c r="M24" i="12" s="1"/>
  <c r="G25" i="12"/>
  <c r="M25" i="12" s="1"/>
  <c r="G26" i="12"/>
  <c r="M26" i="12" s="1"/>
  <c r="G20" i="12"/>
  <c r="M20" i="12" s="1"/>
  <c r="G18" i="12"/>
  <c r="M18" i="12" s="1"/>
  <c r="M17" i="12" s="1"/>
  <c r="G16" i="12"/>
  <c r="M16" i="12" s="1"/>
  <c r="M15" i="12" s="1"/>
  <c r="G14" i="12"/>
  <c r="M14" i="12" s="1"/>
  <c r="M13" i="12" s="1"/>
  <c r="G10" i="12"/>
  <c r="G11" i="12"/>
  <c r="M11" i="12" s="1"/>
  <c r="G12" i="12"/>
  <c r="M12" i="12" s="1"/>
  <c r="G9" i="12"/>
  <c r="M9" i="12" s="1"/>
  <c r="I9" i="12"/>
  <c r="K9" i="12"/>
  <c r="O9" i="12"/>
  <c r="Q9" i="12"/>
  <c r="U9" i="12"/>
  <c r="I10" i="12"/>
  <c r="K10" i="12"/>
  <c r="O10" i="12"/>
  <c r="Q10" i="12"/>
  <c r="U10" i="12"/>
  <c r="I11" i="12"/>
  <c r="K11" i="12"/>
  <c r="O11" i="12"/>
  <c r="Q11" i="12"/>
  <c r="U11" i="12"/>
  <c r="I12" i="12"/>
  <c r="K12" i="12"/>
  <c r="O12" i="12"/>
  <c r="Q12" i="12"/>
  <c r="U12" i="12"/>
  <c r="I14" i="12"/>
  <c r="I13" i="12" s="1"/>
  <c r="K14" i="12"/>
  <c r="K13" i="12" s="1"/>
  <c r="O14" i="12"/>
  <c r="O13" i="12" s="1"/>
  <c r="Q14" i="12"/>
  <c r="Q13" i="12" s="1"/>
  <c r="U14" i="12"/>
  <c r="U13" i="12" s="1"/>
  <c r="I16" i="12"/>
  <c r="I15" i="12" s="1"/>
  <c r="K16" i="12"/>
  <c r="K15" i="12" s="1"/>
  <c r="O16" i="12"/>
  <c r="O15" i="12" s="1"/>
  <c r="Q16" i="12"/>
  <c r="Q15" i="12" s="1"/>
  <c r="U16" i="12"/>
  <c r="U15" i="12" s="1"/>
  <c r="I18" i="12"/>
  <c r="I17" i="12" s="1"/>
  <c r="K18" i="12"/>
  <c r="K17" i="12" s="1"/>
  <c r="O18" i="12"/>
  <c r="O17" i="12" s="1"/>
  <c r="Q18" i="12"/>
  <c r="Q17" i="12" s="1"/>
  <c r="U18" i="12"/>
  <c r="U17" i="12" s="1"/>
  <c r="I20" i="12"/>
  <c r="K20" i="12"/>
  <c r="O20" i="12"/>
  <c r="Q20" i="12"/>
  <c r="U20" i="12"/>
  <c r="I21" i="12"/>
  <c r="K21" i="12"/>
  <c r="O21" i="12"/>
  <c r="Q21" i="12"/>
  <c r="U21" i="12"/>
  <c r="I22" i="12"/>
  <c r="K22" i="12"/>
  <c r="M22" i="12"/>
  <c r="O22" i="12"/>
  <c r="Q22" i="12"/>
  <c r="U22" i="12"/>
  <c r="I23" i="12"/>
  <c r="K23" i="12"/>
  <c r="O23" i="12"/>
  <c r="Q23" i="12"/>
  <c r="U23" i="12"/>
  <c r="I24" i="12"/>
  <c r="K24" i="12"/>
  <c r="O24" i="12"/>
  <c r="Q24" i="12"/>
  <c r="U24" i="12"/>
  <c r="I25" i="12"/>
  <c r="K25" i="12"/>
  <c r="O25" i="12"/>
  <c r="Q25" i="12"/>
  <c r="U25" i="12"/>
  <c r="I26" i="12"/>
  <c r="K26" i="12"/>
  <c r="O26" i="12"/>
  <c r="Q26" i="12"/>
  <c r="U26" i="12"/>
  <c r="I28" i="12"/>
  <c r="I27" i="12" s="1"/>
  <c r="K28" i="12"/>
  <c r="K27" i="12" s="1"/>
  <c r="O28" i="12"/>
  <c r="O27" i="12" s="1"/>
  <c r="Q28" i="12"/>
  <c r="Q27" i="12" s="1"/>
  <c r="U28" i="12"/>
  <c r="U27" i="12" s="1"/>
  <c r="I30" i="12"/>
  <c r="K30" i="12"/>
  <c r="O30" i="12"/>
  <c r="Q30" i="12"/>
  <c r="U30" i="12"/>
  <c r="I31" i="12"/>
  <c r="K31" i="12"/>
  <c r="O31" i="12"/>
  <c r="Q31" i="12"/>
  <c r="U31" i="12"/>
  <c r="I32" i="12"/>
  <c r="K32" i="12"/>
  <c r="O32" i="12"/>
  <c r="Q32" i="12"/>
  <c r="U32" i="12"/>
  <c r="I34" i="12"/>
  <c r="K34" i="12"/>
  <c r="O34" i="12"/>
  <c r="Q34" i="12"/>
  <c r="U34" i="12"/>
  <c r="I35" i="12"/>
  <c r="K35" i="12"/>
  <c r="O35" i="12"/>
  <c r="Q35" i="12"/>
  <c r="U35" i="12"/>
  <c r="I36" i="12"/>
  <c r="K36" i="12"/>
  <c r="O36" i="12"/>
  <c r="Q36" i="12"/>
  <c r="U36" i="12"/>
  <c r="I37" i="12"/>
  <c r="K37" i="12"/>
  <c r="O37" i="12"/>
  <c r="Q37" i="12"/>
  <c r="U37" i="12"/>
  <c r="I38" i="12"/>
  <c r="K38" i="12"/>
  <c r="O38" i="12"/>
  <c r="Q38" i="12"/>
  <c r="U38" i="12"/>
  <c r="I39" i="12"/>
  <c r="K39" i="12"/>
  <c r="O39" i="12"/>
  <c r="Q39" i="12"/>
  <c r="U39" i="12"/>
  <c r="I40" i="12"/>
  <c r="K40" i="12"/>
  <c r="O40" i="12"/>
  <c r="Q40" i="12"/>
  <c r="U40" i="12"/>
  <c r="I41" i="12"/>
  <c r="K41" i="12"/>
  <c r="O41" i="12"/>
  <c r="Q41" i="12"/>
  <c r="U41" i="12"/>
  <c r="I42" i="12"/>
  <c r="K42" i="12"/>
  <c r="O42" i="12"/>
  <c r="Q42" i="12"/>
  <c r="U42" i="12"/>
  <c r="I43" i="12"/>
  <c r="K43" i="12"/>
  <c r="O43" i="12"/>
  <c r="Q43" i="12"/>
  <c r="U43" i="12"/>
  <c r="I44" i="12"/>
  <c r="K44" i="12"/>
  <c r="O44" i="12"/>
  <c r="Q44" i="12"/>
  <c r="U44" i="12"/>
  <c r="I45" i="12"/>
  <c r="K45" i="12"/>
  <c r="O45" i="12"/>
  <c r="Q45" i="12"/>
  <c r="U45" i="12"/>
  <c r="I46" i="12"/>
  <c r="K46" i="12"/>
  <c r="O46" i="12"/>
  <c r="Q46" i="12"/>
  <c r="U46" i="12"/>
  <c r="I48" i="12"/>
  <c r="K48" i="12"/>
  <c r="O48" i="12"/>
  <c r="Q48" i="12"/>
  <c r="U48" i="12"/>
  <c r="I49" i="12"/>
  <c r="K49" i="12"/>
  <c r="O49" i="12"/>
  <c r="Q49" i="12"/>
  <c r="U49" i="12"/>
  <c r="I54" i="12"/>
  <c r="K54" i="12"/>
  <c r="M54" i="12"/>
  <c r="O54" i="12"/>
  <c r="Q54" i="12"/>
  <c r="U54" i="12"/>
  <c r="I55" i="12"/>
  <c r="K55" i="12"/>
  <c r="O55" i="12"/>
  <c r="Q55" i="12"/>
  <c r="U55" i="12"/>
  <c r="I56" i="12"/>
  <c r="K56" i="12"/>
  <c r="O56" i="12"/>
  <c r="Q56" i="12"/>
  <c r="U56" i="12"/>
  <c r="I57" i="12"/>
  <c r="K57" i="12"/>
  <c r="O57" i="12"/>
  <c r="Q57" i="12"/>
  <c r="U57" i="12"/>
  <c r="I58" i="12"/>
  <c r="K58" i="12"/>
  <c r="M58" i="12"/>
  <c r="O58" i="12"/>
  <c r="Q58" i="12"/>
  <c r="U58" i="12"/>
  <c r="I59" i="12"/>
  <c r="K59" i="12"/>
  <c r="O59" i="12"/>
  <c r="Q59" i="12"/>
  <c r="U59" i="12"/>
  <c r="I61" i="12"/>
  <c r="K61" i="12"/>
  <c r="O61" i="12"/>
  <c r="Q61" i="12"/>
  <c r="U61" i="12"/>
  <c r="I63" i="12"/>
  <c r="K63" i="12"/>
  <c r="O63" i="12"/>
  <c r="Q63" i="12"/>
  <c r="U63" i="12"/>
  <c r="I64" i="12"/>
  <c r="K64" i="12"/>
  <c r="O64" i="12"/>
  <c r="Q64" i="12"/>
  <c r="U64" i="12"/>
  <c r="I65" i="12"/>
  <c r="K65" i="12"/>
  <c r="O65" i="12"/>
  <c r="Q65" i="12"/>
  <c r="U65" i="12"/>
  <c r="I66" i="12"/>
  <c r="K66" i="12"/>
  <c r="O66" i="12"/>
  <c r="Q66" i="12"/>
  <c r="U66" i="12"/>
  <c r="I67" i="12"/>
  <c r="K67" i="12"/>
  <c r="O67" i="12"/>
  <c r="Q67" i="12"/>
  <c r="U67" i="12"/>
  <c r="I69" i="12"/>
  <c r="K69" i="12"/>
  <c r="O69" i="12"/>
  <c r="Q69" i="12"/>
  <c r="U69" i="12"/>
  <c r="I71" i="12"/>
  <c r="K71" i="12"/>
  <c r="O71" i="12"/>
  <c r="Q71" i="12"/>
  <c r="U71" i="12"/>
  <c r="I72" i="12"/>
  <c r="K72" i="12"/>
  <c r="O72" i="12"/>
  <c r="Q72" i="12"/>
  <c r="U72" i="12"/>
  <c r="I74" i="12"/>
  <c r="I73" i="12" s="1"/>
  <c r="K74" i="12"/>
  <c r="K73" i="12" s="1"/>
  <c r="M74" i="12"/>
  <c r="M73" i="12" s="1"/>
  <c r="O74" i="12"/>
  <c r="O73" i="12" s="1"/>
  <c r="Q74" i="12"/>
  <c r="Q73" i="12" s="1"/>
  <c r="U74" i="12"/>
  <c r="U73" i="12" s="1"/>
  <c r="I78" i="12"/>
  <c r="K78" i="12"/>
  <c r="O78" i="12"/>
  <c r="Q78" i="12"/>
  <c r="U78" i="12"/>
  <c r="I79" i="12"/>
  <c r="K79" i="12"/>
  <c r="O79" i="12"/>
  <c r="Q79" i="12"/>
  <c r="U79" i="12"/>
  <c r="I80" i="12"/>
  <c r="K80" i="12"/>
  <c r="O80" i="12"/>
  <c r="Q80" i="12"/>
  <c r="U80" i="12"/>
  <c r="G81" i="12"/>
  <c r="I61" i="1" s="1"/>
  <c r="I82" i="12"/>
  <c r="K82" i="12"/>
  <c r="O82" i="12"/>
  <c r="Q82" i="12"/>
  <c r="U82" i="12"/>
  <c r="I83" i="12"/>
  <c r="K83" i="12"/>
  <c r="O83" i="12"/>
  <c r="Q83" i="12"/>
  <c r="U83" i="12"/>
  <c r="I84" i="12"/>
  <c r="K84" i="12"/>
  <c r="O84" i="12"/>
  <c r="Q84" i="12"/>
  <c r="U84" i="12"/>
  <c r="I86" i="12"/>
  <c r="I85" i="12" s="1"/>
  <c r="K86" i="12"/>
  <c r="K85" i="12" s="1"/>
  <c r="O86" i="12"/>
  <c r="O85" i="12" s="1"/>
  <c r="Q86" i="12"/>
  <c r="Q85" i="12" s="1"/>
  <c r="U86" i="12"/>
  <c r="U85" i="12" s="1"/>
  <c r="G89" i="12"/>
  <c r="I63" i="1" s="1"/>
  <c r="I19" i="1" s="1"/>
  <c r="I90" i="12"/>
  <c r="I89" i="12" s="1"/>
  <c r="K90" i="12"/>
  <c r="K89" i="12" s="1"/>
  <c r="O90" i="12"/>
  <c r="O89" i="12" s="1"/>
  <c r="Q90" i="12"/>
  <c r="Q89" i="12" s="1"/>
  <c r="U90" i="12"/>
  <c r="U89" i="12" s="1"/>
  <c r="F40" i="1"/>
  <c r="G40" i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E26" i="1"/>
  <c r="M49" i="12" l="1"/>
  <c r="G47" i="12"/>
  <c r="I55" i="1" s="1"/>
  <c r="M48" i="12"/>
  <c r="G19" i="12"/>
  <c r="I51" i="1" s="1"/>
  <c r="G17" i="12"/>
  <c r="I50" i="1" s="1"/>
  <c r="G62" i="12"/>
  <c r="I57" i="1" s="1"/>
  <c r="G77" i="12"/>
  <c r="I60" i="1" s="1"/>
  <c r="M21" i="12"/>
  <c r="M19" i="12" s="1"/>
  <c r="M67" i="12"/>
  <c r="M62" i="12" s="1"/>
  <c r="G29" i="12"/>
  <c r="I53" i="1" s="1"/>
  <c r="G15" i="12"/>
  <c r="I49" i="1" s="1"/>
  <c r="G70" i="12"/>
  <c r="I58" i="1" s="1"/>
  <c r="G53" i="12"/>
  <c r="I56" i="1" s="1"/>
  <c r="M79" i="12"/>
  <c r="M77" i="12" s="1"/>
  <c r="G85" i="12"/>
  <c r="I62" i="1" s="1"/>
  <c r="I18" i="1" s="1"/>
  <c r="G73" i="12"/>
  <c r="I59" i="1" s="1"/>
  <c r="Q47" i="12"/>
  <c r="G13" i="12"/>
  <c r="I48" i="1" s="1"/>
  <c r="I47" i="12"/>
  <c r="I8" i="12"/>
  <c r="U81" i="12"/>
  <c r="K81" i="12"/>
  <c r="O47" i="12"/>
  <c r="Q81" i="12"/>
  <c r="I81" i="12"/>
  <c r="U29" i="12"/>
  <c r="K29" i="12"/>
  <c r="G8" i="12"/>
  <c r="I47" i="1" s="1"/>
  <c r="O81" i="12"/>
  <c r="O62" i="12"/>
  <c r="K33" i="12"/>
  <c r="U8" i="12"/>
  <c r="M81" i="12"/>
  <c r="I62" i="12"/>
  <c r="O33" i="12"/>
  <c r="O29" i="12"/>
  <c r="G27" i="12"/>
  <c r="I52" i="1" s="1"/>
  <c r="U19" i="12"/>
  <c r="K19" i="12"/>
  <c r="O19" i="12"/>
  <c r="M10" i="12"/>
  <c r="M8" i="12" s="1"/>
  <c r="Q8" i="12"/>
  <c r="U62" i="12"/>
  <c r="Q33" i="12"/>
  <c r="Q77" i="12"/>
  <c r="I77" i="12"/>
  <c r="Q70" i="12"/>
  <c r="I70" i="12"/>
  <c r="M70" i="12"/>
  <c r="Q53" i="12"/>
  <c r="I53" i="12"/>
  <c r="M53" i="12"/>
  <c r="G33" i="12"/>
  <c r="I54" i="1" s="1"/>
  <c r="Q29" i="12"/>
  <c r="I29" i="12"/>
  <c r="Q19" i="12"/>
  <c r="I19" i="12"/>
  <c r="K62" i="12"/>
  <c r="U33" i="12"/>
  <c r="O8" i="12"/>
  <c r="Q62" i="12"/>
  <c r="O77" i="12"/>
  <c r="U77" i="12"/>
  <c r="K77" i="12"/>
  <c r="O70" i="12"/>
  <c r="U70" i="12"/>
  <c r="K70" i="12"/>
  <c r="O53" i="12"/>
  <c r="U53" i="12"/>
  <c r="K53" i="12"/>
  <c r="U47" i="12"/>
  <c r="K47" i="12"/>
  <c r="I33" i="12"/>
  <c r="K8" i="12"/>
  <c r="M47" i="12"/>
  <c r="M33" i="12"/>
  <c r="M29" i="12"/>
  <c r="I17" i="1" l="1"/>
  <c r="I16" i="1"/>
  <c r="I64" i="1"/>
  <c r="I21" i="1" l="1"/>
  <c r="G23" i="1" s="1"/>
  <c r="G24" i="1" s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<sst xmlns="http://schemas.openxmlformats.org/spreadsheetml/2006/main" count="484" uniqueCount="254">
  <si>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</si>
  <si>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</si>
  <si>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</si>
  <si>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</si>
  <si>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</si>
  <si>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</si>
  <si>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</si>
  <si>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</si>
  <si>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</si>
  <si>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</si>
  <si>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</si>
  <si>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</si>
  <si>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</si>
  <si>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</si>
  <si>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</si>
  <si>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</si>
  <si>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</si>
  <si>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</si>
  <si>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</si>
  <si>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</si>
  <si>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</si>
  <si>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</si>
  <si>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</si>
  <si>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</si>
  <si>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</si>
  <si>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</si>
  <si>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</si>
  <si>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</si>
  <si>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</si>
  <si>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</si>
  <si>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</si>
  <si>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</si>
  <si>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</si>
  <si>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</si>
  <si>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</si>
  <si>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</si>
  <si>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</si>
  <si>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</si>
  <si>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</si>
  <si>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</si>
  <si>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</si>
  <si>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</si>
  <si>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</si>
  <si>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Praha 6</t>
  </si>
  <si>
    <t>Rozpočet:</t>
  </si>
  <si>
    <t>Misto</t>
  </si>
  <si>
    <t>Oprava bytu , Rooseveltova 617/28 , byt č 1</t>
  </si>
  <si>
    <t>Městská část Praha 6</t>
  </si>
  <si>
    <t>Československé armády 601/23</t>
  </si>
  <si>
    <t>160 00</t>
  </si>
  <si>
    <t>Ing Rostislav Váchal</t>
  </si>
  <si>
    <t>Trojická 12</t>
  </si>
  <si>
    <t>Praha 2</t>
  </si>
  <si>
    <t>12000</t>
  </si>
  <si>
    <t>16707516</t>
  </si>
  <si>
    <t>Rozpočet</t>
  </si>
  <si>
    <t>Celkem za stavbu</t>
  </si>
  <si>
    <t>CZK</t>
  </si>
  <si>
    <t>Rekapitulace dílů</t>
  </si>
  <si>
    <t>Typ dílu</t>
  </si>
  <si>
    <t>61</t>
  </si>
  <si>
    <t>Upravy povrchů vnitřní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</si>
  <si>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</si>
  <si>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</si>
  <si>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</si>
  <si>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</si>
  <si>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</si>
  <si>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</si>
  <si>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</si>
  <si>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</si>
  <si>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</si>
  <si>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</si>
  <si>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</si>
  <si>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</si>
  <si>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725</t>
  </si>
  <si>
    <t>Zařizovací předměty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</si>
  <si>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</si>
  <si>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</si>
  <si>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</si>
  <si>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</si>
  <si>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</si>
  <si>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</si>
  <si>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</si>
  <si>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</si>
  <si>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</si>
  <si>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</si>
  <si>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</si>
  <si>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</si>
  <si>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</si>
  <si>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</si>
  <si>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</si>
  <si>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</si>
  <si>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</si>
  <si>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</si>
  <si>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</si>
  <si>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</si>
  <si>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</si>
  <si>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</si>
  <si>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</si>
  <si>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</si>
  <si>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</si>
  <si>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</si>
  <si>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</si>
  <si>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</si>
  <si>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</si>
  <si>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</si>
  <si>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</si>
  <si>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</si>
  <si>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</si>
  <si>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</si>
  <si>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</si>
  <si>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</si>
  <si>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</si>
  <si>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</si>
  <si>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</si>
  <si>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</si>
  <si>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</si>
  <si>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</si>
  <si>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</si>
  <si>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</si>
  <si>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</si>
  <si>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m2</t>
  </si>
  <si>
    <t>POL1_0</t>
  </si>
  <si>
    <t>611481113R00</t>
  </si>
  <si>
    <t>Potažení stropů sklotextilní výztužnou síťkou</t>
  </si>
  <si>
    <t>611471411R00</t>
  </si>
  <si>
    <t>Úprava stropů aktivovaným štukem tl. 2 - 3 mm</t>
  </si>
  <si>
    <t>612421626R00</t>
  </si>
  <si>
    <t>Omítka vnitřní zdiva, MVC, hladká, pod obklad</t>
  </si>
  <si>
    <t>612421637R00</t>
  </si>
  <si>
    <t>Omítka vnitřní zdiva, MVC, štuková</t>
  </si>
  <si>
    <t>941955002R00</t>
  </si>
  <si>
    <t>Lešení lehké pomocné, výška podlahy do 1,9 m</t>
  </si>
  <si>
    <t>952901111R00</t>
  </si>
  <si>
    <t>Vyčištění budov o výšce podlaží do 4 m</t>
  </si>
  <si>
    <t>965081713RT1</t>
  </si>
  <si>
    <t>Bourání dlažeb keramických tl.10 mm, nad 1 m2, ručně, dlaždice keramické</t>
  </si>
  <si>
    <t>978059531R00</t>
  </si>
  <si>
    <t>979082111R00</t>
  </si>
  <si>
    <t>Vnitrostaveništní doprava suti do 10 m</t>
  </si>
  <si>
    <t>t</t>
  </si>
  <si>
    <t>979082121R00</t>
  </si>
  <si>
    <t>Příplatek k vnitrost. dopravě suti za dalších 5 m</t>
  </si>
  <si>
    <t>979011211R00</t>
  </si>
  <si>
    <t>Svislá doprava suti a vybour. hmot za 2.NP nošením</t>
  </si>
  <si>
    <t>979081111R00</t>
  </si>
  <si>
    <t>Odvoz suti a vybour. hmot na skládku do 1 km</t>
  </si>
  <si>
    <t>979081121R00</t>
  </si>
  <si>
    <t>Příplatek k odvozu za každý další 1 km</t>
  </si>
  <si>
    <t>979990107R00</t>
  </si>
  <si>
    <t xml:space="preserve">Poplatek za skládku suti - směs </t>
  </si>
  <si>
    <t>999281108R00</t>
  </si>
  <si>
    <t>Přesun hmot pro opravy a údržbu do výšky 12 m</t>
  </si>
  <si>
    <t>711212001RT2</t>
  </si>
  <si>
    <t>Hydroizolační povlak - nátěr, Mapegum WPS (fa Mapei), proti vlhkosti</t>
  </si>
  <si>
    <t>711212601R00</t>
  </si>
  <si>
    <t>Těsnicí pás do spoje podlaha - stěna</t>
  </si>
  <si>
    <t>m</t>
  </si>
  <si>
    <t>998711202R00</t>
  </si>
  <si>
    <t>Přesun hmot pro izolace proti vodě, výšky do 12 m</t>
  </si>
  <si>
    <t>725110814R00</t>
  </si>
  <si>
    <t>Demontáž klozetů kombinovaných</t>
  </si>
  <si>
    <t>soubor</t>
  </si>
  <si>
    <t>725210821R00</t>
  </si>
  <si>
    <t>Demontáž umyvadel bez výtokových armatur</t>
  </si>
  <si>
    <t>725220841R00</t>
  </si>
  <si>
    <t>Demontáž ocelové vany</t>
  </si>
  <si>
    <t>725310821R00</t>
  </si>
  <si>
    <t>Demontáž dřezů jednodílných na konzolách</t>
  </si>
  <si>
    <t>725820802R00</t>
  </si>
  <si>
    <t>Demontáž baterie stojánkové do 1otvoru</t>
  </si>
  <si>
    <t>725013165R00</t>
  </si>
  <si>
    <t>Klozet kombi LYRA Plus,nádrž s armat. odpad.svislý</t>
  </si>
  <si>
    <t>725017122R00</t>
  </si>
  <si>
    <t>Umyvadlo na šrouby CUBITO 55 x 42 cm, bílé</t>
  </si>
  <si>
    <t>725018105R00</t>
  </si>
  <si>
    <t>Vana ocelová standardní RIGA 3405.0, dl. 1500 mm</t>
  </si>
  <si>
    <t>725823111RT0</t>
  </si>
  <si>
    <t>Baterie umyvadlová stoján. ruční, bez otvír.odpadu, základní</t>
  </si>
  <si>
    <t>kus</t>
  </si>
  <si>
    <t>725835113R00</t>
  </si>
  <si>
    <t>Baterie vanová nástěnná ruční, vč. příslušenstvím</t>
  </si>
  <si>
    <t>725820801R00</t>
  </si>
  <si>
    <t>Demontáž baterie nástěnné do G 3/4</t>
  </si>
  <si>
    <t>72583 R</t>
  </si>
  <si>
    <t>Případná výměna nástěnek a roháčků</t>
  </si>
  <si>
    <t>998725201R00</t>
  </si>
  <si>
    <t>Přesun hmot pro zařizovací předměty, výšky do 6 m</t>
  </si>
  <si>
    <t>766695213R00</t>
  </si>
  <si>
    <t>Montáž prahů dveří jednokřídlových š. nad 10 cm</t>
  </si>
  <si>
    <t>998766201R00</t>
  </si>
  <si>
    <t>Přesun hmot pro truhlářské konstr., výšky do 6 m</t>
  </si>
  <si>
    <t>766812820R00</t>
  </si>
  <si>
    <t>771100010RAA</t>
  </si>
  <si>
    <t xml:space="preserve">Vyrovnání podk.samoniv.hmotou </t>
  </si>
  <si>
    <t>POL2_0</t>
  </si>
  <si>
    <t>771575109RT5</t>
  </si>
  <si>
    <t>Montáž podlah keram.,hladké, tmel, 30x30 cm, Flexkleber (lepidlo), Fugenbund (spár. hmota)</t>
  </si>
  <si>
    <t>771579792R00</t>
  </si>
  <si>
    <t>Příplatek za podlahy keram.v omezeném prostoru</t>
  </si>
  <si>
    <t>771578011R00</t>
  </si>
  <si>
    <t>Spára podlaha - stěna, silikonem</t>
  </si>
  <si>
    <t>771101210R00</t>
  </si>
  <si>
    <t>Penetrace podkladu pod dlažby</t>
  </si>
  <si>
    <t>771475014R00</t>
  </si>
  <si>
    <t>Obklad soklíků keram.rovných, tmel,výška 10 cm</t>
  </si>
  <si>
    <t>998771201R00</t>
  </si>
  <si>
    <t>Přesun hmot pro podlahy z dlaždic, výšky do 6 m</t>
  </si>
  <si>
    <t>775599147R00</t>
  </si>
  <si>
    <t>Lak dřevěných podlah BonaTrafic, Z+3x, přebroušení</t>
  </si>
  <si>
    <t>775413030R00</t>
  </si>
  <si>
    <t>Montáž podlahové lišty na klipy</t>
  </si>
  <si>
    <t>998775201R00</t>
  </si>
  <si>
    <t>Přesun hmot pro podlahy vlysové, výšky do 6 m</t>
  </si>
  <si>
    <t>776511820R00</t>
  </si>
  <si>
    <t>Odstranění PVC a koberců lepených s podložkou</t>
  </si>
  <si>
    <t>998776201R00</t>
  </si>
  <si>
    <t>Přesun hmot pro podlahy povlakové, výšky do 6 m</t>
  </si>
  <si>
    <t>781475116RU1</t>
  </si>
  <si>
    <t>Obklad vnitřní stěn keramický, do tmele, 30x30 cm, Ardex FB 9 L (flex.lepidlo), Ardex FL (spár.hmota)</t>
  </si>
  <si>
    <t>783601813R00</t>
  </si>
  <si>
    <t>Odstranění nátěrů truhlářských, dveří oškrábáním</t>
  </si>
  <si>
    <t>783903812R00</t>
  </si>
  <si>
    <t>Odmaštění saponáty</t>
  </si>
  <si>
    <t>783624920R00</t>
  </si>
  <si>
    <t>Údržba, nátěr synt. truhl.výr. 2x +1x email +1x tm</t>
  </si>
  <si>
    <t>784402801R00</t>
  </si>
  <si>
    <t>Odstranění malby oškrábáním v místnosti H do 3,8 m</t>
  </si>
  <si>
    <t>784191101R00</t>
  </si>
  <si>
    <t>Penetrace podkladu univerzální Primalex 1x</t>
  </si>
  <si>
    <t>784195212R00</t>
  </si>
  <si>
    <t>Malba Primalex Plus, bílá, bez penetrace, 2 x</t>
  </si>
  <si>
    <t/>
  </si>
  <si>
    <t>END</t>
  </si>
  <si>
    <t>Dlažba keramická</t>
  </si>
  <si>
    <t>Obklad keramický</t>
  </si>
  <si>
    <t>VRN</t>
  </si>
  <si>
    <t>ks</t>
  </si>
  <si>
    <t>kpl</t>
  </si>
  <si>
    <t>Odsekání vnitřních obkladů stěn nad 2 m2</t>
  </si>
  <si>
    <t xml:space="preserve">Demontáž kuch. Desky,+ ostatní   </t>
  </si>
  <si>
    <t>Dřevěné prahy š 200 dl 900</t>
  </si>
  <si>
    <t>Dřevěné prahy š 200 dl 700</t>
  </si>
  <si>
    <t>775541400R00</t>
  </si>
  <si>
    <t>Položení podlah lamelových se zámkovým spojem</t>
  </si>
  <si>
    <t>775542021R00</t>
  </si>
  <si>
    <t>Podložka Mirelon 2 mm pod lamelové podlahy</t>
  </si>
  <si>
    <t>Podlaha plovoucí</t>
  </si>
  <si>
    <t>Lišty podlahové</t>
  </si>
  <si>
    <t>Doplnění , výměna zásuvek</t>
  </si>
  <si>
    <t>Doplnění , výměna vypínačů</t>
  </si>
  <si>
    <t>Demontáž stropních světel +ukončení pro montáž</t>
  </si>
  <si>
    <t>Oprava bytu , Rooseveltova 617/28 , byt č 3,dveře č 1</t>
  </si>
  <si>
    <t>Oprava bytu , Rooseveltova 617/28 , byt č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</si>
</sst>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24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10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wrapText="1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49" xfId="0" applyFill="1" applyBorder="1"/>
    <xf numFmtId="0" fontId="0" fillId="3" borderId="50" xfId="0" applyFill="1" applyBorder="1" applyAlignment="1">
      <alignment wrapText="1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0" fillId="3" borderId="38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6" fillId="0" borderId="33" xfId="0" applyNumberFormat="1" applyFont="1" applyBorder="1" applyAlignment="1" applyProtection="1">
      <alignment vertical="top" shrinkToFit="1"/>
      <protection locked="0"/>
    </xf>
    <xf numFmtId="4" fontId="0" fillId="3" borderId="38" xfId="0" applyNumberFormat="1" applyFill="1" applyBorder="1" applyAlignment="1" applyProtection="1">
      <alignment vertical="top" shrinkToFit="1"/>
      <protection locked="0"/>
    </xf>
    <xf numFmtId="4" fontId="16" fillId="0" borderId="38" xfId="0" applyNumberFormat="1" applyFont="1" applyBorder="1" applyAlignment="1" applyProtection="1">
      <alignment vertical="top" shrinkToFit="1"/>
      <protection locked="0"/>
    </xf>
    <xf numFmtId="4" fontId="0" fillId="3" borderId="38" xfId="0" applyNumberFormat="1" applyFill="1" applyBorder="1" applyAlignment="1" applyProtection="1">
      <alignment vertical="top" shrinkToFi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16" fillId="0" borderId="26" xfId="0" applyFont="1" applyBorder="1" applyAlignment="1" applyProtection="1">
      <alignment vertical="top"/>
    </xf>
    <xf numFmtId="0" fontId="16" fillId="0" borderId="26" xfId="0" applyNumberFormat="1" applyFont="1" applyBorder="1" applyAlignment="1" applyProtection="1">
      <alignment vertical="top"/>
    </xf>
    <xf numFmtId="0" fontId="16" fillId="0" borderId="33" xfId="0" applyNumberFormat="1" applyFont="1" applyBorder="1" applyAlignment="1" applyProtection="1">
      <alignment horizontal="left" vertical="top" wrapText="1"/>
    </xf>
    <xf numFmtId="0" fontId="16" fillId="0" borderId="34" xfId="0" applyFont="1" applyBorder="1" applyAlignment="1" applyProtection="1">
      <alignment vertical="top" shrinkToFit="1"/>
    </xf>
    <xf numFmtId="4" fontId="16" fillId="0" borderId="33" xfId="0" applyNumberFormat="1" applyFont="1" applyBorder="1" applyAlignment="1" applyProtection="1">
      <alignment vertical="top" shrinkToFit="1"/>
    </xf>
    <xf numFmtId="0" fontId="0" fillId="3" borderId="10" xfId="0" applyFill="1" applyBorder="1" applyAlignment="1" applyProtection="1">
      <alignment vertical="top"/>
    </xf>
    <xf numFmtId="0" fontId="0" fillId="3" borderId="10" xfId="0" applyNumberFormat="1" applyFill="1" applyBorder="1" applyAlignment="1" applyProtection="1">
      <alignment vertical="top"/>
    </xf>
    <xf numFmtId="0" fontId="0" fillId="3" borderId="38" xfId="0" applyNumberFormat="1" applyFill="1" applyBorder="1" applyAlignment="1" applyProtection="1">
      <alignment horizontal="left" vertical="top" wrapText="1"/>
    </xf>
    <xf numFmtId="0" fontId="0" fillId="3" borderId="37" xfId="0" applyFill="1" applyBorder="1" applyAlignment="1" applyProtection="1">
      <alignment vertical="top" shrinkToFit="1"/>
    </xf>
    <xf numFmtId="0" fontId="16" fillId="0" borderId="10" xfId="0" applyFont="1" applyBorder="1" applyAlignment="1" applyProtection="1">
      <alignment vertical="top"/>
    </xf>
    <xf numFmtId="0" fontId="16" fillId="0" borderId="10" xfId="0" applyNumberFormat="1" applyFont="1" applyBorder="1" applyAlignment="1" applyProtection="1">
      <alignment vertical="top"/>
    </xf>
    <xf numFmtId="0" fontId="16" fillId="0" borderId="38" xfId="0" applyNumberFormat="1" applyFont="1" applyBorder="1" applyAlignment="1" applyProtection="1">
      <alignment horizontal="left" vertical="top" wrapText="1"/>
    </xf>
    <xf numFmtId="0" fontId="16" fillId="0" borderId="37" xfId="0" applyFont="1" applyBorder="1" applyAlignment="1" applyProtection="1">
      <alignment vertical="top" shrinkToFit="1"/>
    </xf>
    <xf numFmtId="4" fontId="16" fillId="0" borderId="38" xfId="0" applyNumberFormat="1" applyFont="1" applyBorder="1" applyAlignment="1" applyProtection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73" t="s">
        <v>39</v>
      </c>
      <c r="B2" s="173"/>
      <c r="C2" s="173"/>
      <c r="D2" s="173"/>
      <c r="E2" s="173"/>
      <c r="F2" s="173"/>
      <c r="G2" s="17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7"/>
  <sheetViews>
    <sheetView showGridLines="0" topLeftCell="B14" zoomScaleNormal="100" zoomScaleSheetLayoutView="75" workbookViewId="0">
      <selection activeCell="I16" sqref="G16:J6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174" t="s">
        <v>42</v>
      </c>
      <c r="C1" s="175"/>
      <c r="D1" s="175"/>
      <c r="E1" s="175"/>
      <c r="F1" s="175"/>
      <c r="G1" s="175"/>
      <c r="H1" s="175"/>
      <c r="I1" s="175"/>
      <c r="J1" s="176"/>
    </row>
    <row r="2" spans="1:15" ht="23.25" customHeight="1" x14ac:dyDescent="0.2">
      <c r="A2" s="4"/>
      <c r="B2" s="81" t="s">
        <v>40</v>
      </c>
      <c r="C2" s="82"/>
      <c r="D2" s="200" t="s">
        <v>252</v>
      </c>
      <c r="E2" s="201"/>
      <c r="F2" s="201"/>
      <c r="G2" s="201"/>
      <c r="H2" s="201"/>
      <c r="I2" s="201"/>
      <c r="J2" s="202"/>
      <c r="O2" s="2"/>
    </row>
    <row r="3" spans="1:15" ht="23.25" customHeight="1" x14ac:dyDescent="0.2">
      <c r="A3" s="4"/>
      <c r="B3" s="83" t="s">
        <v>45</v>
      </c>
      <c r="C3" s="84"/>
      <c r="D3" s="193" t="s">
        <v>43</v>
      </c>
      <c r="E3" s="194"/>
      <c r="F3" s="194"/>
      <c r="G3" s="194"/>
      <c r="H3" s="194"/>
      <c r="I3" s="194"/>
      <c r="J3" s="195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49</v>
      </c>
      <c r="D7" s="80" t="s">
        <v>43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04" t="s">
        <v>50</v>
      </c>
      <c r="E11" s="204"/>
      <c r="F11" s="204"/>
      <c r="G11" s="204"/>
      <c r="H11" s="28" t="s">
        <v>33</v>
      </c>
      <c r="I11" s="91" t="s">
        <v>54</v>
      </c>
      <c r="J11" s="11"/>
    </row>
    <row r="12" spans="1:15" ht="15.75" customHeight="1" x14ac:dyDescent="0.2">
      <c r="A12" s="4"/>
      <c r="B12" s="41"/>
      <c r="C12" s="26"/>
      <c r="D12" s="191" t="s">
        <v>51</v>
      </c>
      <c r="E12" s="191"/>
      <c r="F12" s="191"/>
      <c r="G12" s="191"/>
      <c r="H12" s="28" t="s">
        <v>34</v>
      </c>
      <c r="I12" s="91"/>
      <c r="J12" s="11"/>
    </row>
    <row r="13" spans="1:15" ht="15.75" customHeight="1" x14ac:dyDescent="0.2">
      <c r="A13" s="4"/>
      <c r="B13" s="42"/>
      <c r="C13" s="92" t="s">
        <v>53</v>
      </c>
      <c r="D13" s="192" t="s">
        <v>52</v>
      </c>
      <c r="E13" s="192"/>
      <c r="F13" s="192"/>
      <c r="G13" s="192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03"/>
      <c r="F15" s="203"/>
      <c r="G15" s="188"/>
      <c r="H15" s="188"/>
      <c r="I15" s="188" t="s">
        <v>28</v>
      </c>
      <c r="J15" s="189"/>
    </row>
    <row r="16" spans="1:15" ht="23.25" customHeight="1" x14ac:dyDescent="0.2">
      <c r="A16" s="136" t="s">
        <v>23</v>
      </c>
      <c r="B16" s="137" t="s">
        <v>23</v>
      </c>
      <c r="C16" s="58"/>
      <c r="D16" s="59"/>
      <c r="E16" s="183"/>
      <c r="F16" s="190"/>
      <c r="G16" s="183"/>
      <c r="H16" s="190"/>
      <c r="I16" s="183">
        <f>I47+I48+I49+I50+I51+I52</f>
        <v>0</v>
      </c>
      <c r="J16" s="184"/>
    </row>
    <row r="17" spans="1:10" ht="23.25" customHeight="1" x14ac:dyDescent="0.2">
      <c r="A17" s="136" t="s">
        <v>24</v>
      </c>
      <c r="B17" s="137" t="s">
        <v>24</v>
      </c>
      <c r="C17" s="58"/>
      <c r="D17" s="59"/>
      <c r="E17" s="183"/>
      <c r="F17" s="190"/>
      <c r="G17" s="183"/>
      <c r="H17" s="190"/>
      <c r="I17" s="183">
        <f>I53+I54+I55+I56+I57+I58+I59+I60+I61</f>
        <v>0</v>
      </c>
      <c r="J17" s="184"/>
    </row>
    <row r="18" spans="1:10" ht="23.25" customHeight="1" x14ac:dyDescent="0.2">
      <c r="A18" s="136" t="s">
        <v>25</v>
      </c>
      <c r="B18" s="137" t="s">
        <v>25</v>
      </c>
      <c r="C18" s="58"/>
      <c r="D18" s="59"/>
      <c r="E18" s="183"/>
      <c r="F18" s="190"/>
      <c r="G18" s="183"/>
      <c r="H18" s="190"/>
      <c r="I18" s="183">
        <f>I62</f>
        <v>0</v>
      </c>
      <c r="J18" s="184"/>
    </row>
    <row r="19" spans="1:10" ht="23.25" customHeight="1" x14ac:dyDescent="0.2">
      <c r="A19" s="136" t="s">
        <v>92</v>
      </c>
      <c r="B19" s="137" t="s">
        <v>26</v>
      </c>
      <c r="C19" s="58"/>
      <c r="D19" s="59"/>
      <c r="E19" s="183"/>
      <c r="F19" s="190"/>
      <c r="G19" s="183"/>
      <c r="H19" s="190"/>
      <c r="I19" s="183">
        <f>I63</f>
        <v>0</v>
      </c>
      <c r="J19" s="184"/>
    </row>
    <row r="20" spans="1:10" ht="23.25" customHeight="1" x14ac:dyDescent="0.2">
      <c r="A20" s="136" t="s">
        <v>93</v>
      </c>
      <c r="B20" s="137" t="s">
        <v>27</v>
      </c>
      <c r="C20" s="58"/>
      <c r="D20" s="59"/>
      <c r="E20" s="183"/>
      <c r="F20" s="190"/>
      <c r="G20" s="183"/>
      <c r="H20" s="190"/>
      <c r="I20" s="183">
        <v>0</v>
      </c>
      <c r="J20" s="184"/>
    </row>
    <row r="21" spans="1:10" ht="23.25" customHeight="1" x14ac:dyDescent="0.2">
      <c r="A21" s="4"/>
      <c r="B21" s="74" t="s">
        <v>28</v>
      </c>
      <c r="C21" s="75"/>
      <c r="D21" s="76"/>
      <c r="E21" s="185"/>
      <c r="F21" s="186"/>
      <c r="G21" s="185"/>
      <c r="H21" s="186"/>
      <c r="I21" s="185">
        <f>I19+I18+I17+I16</f>
        <v>0</v>
      </c>
      <c r="J21" s="1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181">
        <f>I21</f>
        <v>0</v>
      </c>
      <c r="H23" s="182"/>
      <c r="I23" s="18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197">
        <f>ZakladDPHSni*15/100</f>
        <v>0</v>
      </c>
      <c r="H24" s="198"/>
      <c r="I24" s="1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181"/>
      <c r="H25" s="182"/>
      <c r="I25" s="18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177"/>
      <c r="H26" s="178"/>
      <c r="I26" s="178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179"/>
      <c r="H27" s="179"/>
      <c r="I27" s="179"/>
      <c r="J27" s="63" t="str">
        <f t="shared" si="0"/>
        <v>CZK</v>
      </c>
    </row>
    <row r="28" spans="1:10" ht="27.75" hidden="1" customHeight="1" thickBot="1" x14ac:dyDescent="0.25">
      <c r="A28" s="4"/>
      <c r="B28" s="112" t="s">
        <v>22</v>
      </c>
      <c r="C28" s="113"/>
      <c r="D28" s="113"/>
      <c r="E28" s="114"/>
      <c r="F28" s="115"/>
      <c r="G28" s="180">
        <v>228865.11</v>
      </c>
      <c r="H28" s="187"/>
      <c r="I28" s="187"/>
      <c r="J28" s="116" t="str">
        <f t="shared" si="0"/>
        <v>CZK</v>
      </c>
    </row>
    <row r="29" spans="1:10" ht="27.75" customHeight="1" thickBot="1" x14ac:dyDescent="0.25">
      <c r="A29" s="4"/>
      <c r="B29" s="112" t="s">
        <v>35</v>
      </c>
      <c r="C29" s="117"/>
      <c r="D29" s="117"/>
      <c r="E29" s="117"/>
      <c r="F29" s="117"/>
      <c r="G29" s="180">
        <f>DPHSni+ZakladDPHSni</f>
        <v>0</v>
      </c>
      <c r="H29" s="180"/>
      <c r="I29" s="180"/>
      <c r="J29" s="118" t="s">
        <v>57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43601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196" t="s">
        <v>2</v>
      </c>
      <c r="E35" s="1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4"/>
      <c r="G37" s="104"/>
      <c r="H37" s="104"/>
      <c r="I37" s="104"/>
      <c r="J37" s="3"/>
    </row>
    <row r="38" spans="1:10" ht="25.5" hidden="1" customHeight="1" x14ac:dyDescent="0.2">
      <c r="A38" s="96" t="s">
        <v>37</v>
      </c>
      <c r="B38" s="98" t="s">
        <v>16</v>
      </c>
      <c r="C38" s="99" t="s">
        <v>5</v>
      </c>
      <c r="D38" s="100"/>
      <c r="E38" s="100"/>
      <c r="F38" s="105" t="str">
        <f>B23</f>
        <v>Základ pro sníženou DPH</v>
      </c>
      <c r="G38" s="105" t="str">
        <f>B25</f>
        <v>Základ pro základní DPH</v>
      </c>
      <c r="H38" s="106" t="s">
        <v>17</v>
      </c>
      <c r="I38" s="106" t="s">
        <v>1</v>
      </c>
      <c r="J38" s="101" t="s">
        <v>0</v>
      </c>
    </row>
    <row r="39" spans="1:10" ht="25.5" hidden="1" customHeight="1" x14ac:dyDescent="0.2">
      <c r="A39" s="96">
        <v>0</v>
      </c>
      <c r="B39" s="102" t="s">
        <v>55</v>
      </c>
      <c r="C39" s="205" t="s">
        <v>46</v>
      </c>
      <c r="D39" s="206"/>
      <c r="E39" s="206"/>
      <c r="F39" s="107">
        <v>0</v>
      </c>
      <c r="G39" s="108">
        <v>228865.11</v>
      </c>
      <c r="H39" s="109">
        <v>48062</v>
      </c>
      <c r="I39" s="109">
        <v>276927.11</v>
      </c>
      <c r="J39" s="103" t="str">
        <f>IF(CenaCelkemVypocet=0,"",I39/CenaCelkemVypocet*100)</f>
        <v/>
      </c>
    </row>
    <row r="40" spans="1:10" ht="25.5" hidden="1" customHeight="1" x14ac:dyDescent="0.2">
      <c r="A40" s="96"/>
      <c r="B40" s="207" t="s">
        <v>56</v>
      </c>
      <c r="C40" s="208"/>
      <c r="D40" s="208"/>
      <c r="E40" s="209"/>
      <c r="F40" s="110">
        <f>SUMIF(A39:A39,"=1",F39:F39)</f>
        <v>0</v>
      </c>
      <c r="G40" s="111">
        <f>SUMIF(A39:A39,"=1",G39:G39)</f>
        <v>0</v>
      </c>
      <c r="H40" s="111">
        <f>SUMIF(A39:A39,"=1",H39:H39)</f>
        <v>0</v>
      </c>
      <c r="I40" s="111">
        <f>SUMIF(A39:A39,"=1",I39:I39)</f>
        <v>0</v>
      </c>
      <c r="J40" s="97">
        <f>SUMIF(A39:A39,"=1",J39:J39)</f>
        <v>0</v>
      </c>
    </row>
    <row r="44" spans="1:10" ht="15.75" x14ac:dyDescent="0.25">
      <c r="B44" s="119" t="s">
        <v>58</v>
      </c>
    </row>
    <row r="46" spans="1:10" ht="25.5" customHeight="1" x14ac:dyDescent="0.2">
      <c r="A46" s="120"/>
      <c r="B46" s="124" t="s">
        <v>16</v>
      </c>
      <c r="C46" s="124" t="s">
        <v>5</v>
      </c>
      <c r="D46" s="125"/>
      <c r="E46" s="125"/>
      <c r="F46" s="128" t="s">
        <v>59</v>
      </c>
      <c r="G46" s="128"/>
      <c r="H46" s="128"/>
      <c r="I46" s="210" t="s">
        <v>28</v>
      </c>
      <c r="J46" s="210"/>
    </row>
    <row r="47" spans="1:10" ht="25.5" customHeight="1" x14ac:dyDescent="0.2">
      <c r="A47" s="121"/>
      <c r="B47" s="123" t="s">
        <v>60</v>
      </c>
      <c r="C47" s="212" t="s">
        <v>61</v>
      </c>
      <c r="D47" s="213"/>
      <c r="E47" s="213"/>
      <c r="F47" s="130" t="s">
        <v>23</v>
      </c>
      <c r="G47" s="131"/>
      <c r="H47" s="131"/>
      <c r="I47" s="211">
        <f>SUM('Rozpočet Pol'!G8)</f>
        <v>0</v>
      </c>
      <c r="J47" s="211"/>
    </row>
    <row r="48" spans="1:10" ht="25.5" customHeight="1" x14ac:dyDescent="0.2">
      <c r="A48" s="121"/>
      <c r="B48" s="123" t="s">
        <v>62</v>
      </c>
      <c r="C48" s="212" t="s">
        <v>63</v>
      </c>
      <c r="D48" s="213"/>
      <c r="E48" s="213"/>
      <c r="F48" s="130" t="s">
        <v>23</v>
      </c>
      <c r="G48" s="131"/>
      <c r="H48" s="131"/>
      <c r="I48" s="211">
        <f>SUM('Rozpočet Pol'!G13)</f>
        <v>0</v>
      </c>
      <c r="J48" s="211"/>
    </row>
    <row r="49" spans="1:10" ht="25.5" customHeight="1" x14ac:dyDescent="0.2">
      <c r="A49" s="121"/>
      <c r="B49" s="123" t="s">
        <v>64</v>
      </c>
      <c r="C49" s="212" t="s">
        <v>65</v>
      </c>
      <c r="D49" s="213"/>
      <c r="E49" s="213"/>
      <c r="F49" s="130" t="s">
        <v>23</v>
      </c>
      <c r="G49" s="131"/>
      <c r="H49" s="131"/>
      <c r="I49" s="211">
        <f>SUM('Rozpočet Pol'!G15)</f>
        <v>0</v>
      </c>
      <c r="J49" s="211"/>
    </row>
    <row r="50" spans="1:10" ht="25.5" customHeight="1" x14ac:dyDescent="0.2">
      <c r="A50" s="121"/>
      <c r="B50" s="123" t="s">
        <v>66</v>
      </c>
      <c r="C50" s="212" t="s">
        <v>67</v>
      </c>
      <c r="D50" s="213"/>
      <c r="E50" s="213"/>
      <c r="F50" s="130" t="s">
        <v>23</v>
      </c>
      <c r="G50" s="131"/>
      <c r="H50" s="131"/>
      <c r="I50" s="211">
        <f>SUM('Rozpočet Pol'!G17)</f>
        <v>0</v>
      </c>
      <c r="J50" s="211"/>
    </row>
    <row r="51" spans="1:10" ht="25.5" customHeight="1" x14ac:dyDescent="0.2">
      <c r="A51" s="121"/>
      <c r="B51" s="123" t="s">
        <v>68</v>
      </c>
      <c r="C51" s="212" t="s">
        <v>69</v>
      </c>
      <c r="D51" s="213"/>
      <c r="E51" s="213"/>
      <c r="F51" s="130" t="s">
        <v>23</v>
      </c>
      <c r="G51" s="131"/>
      <c r="H51" s="131"/>
      <c r="I51" s="211">
        <f>SUM('Rozpočet Pol'!G19)</f>
        <v>0</v>
      </c>
      <c r="J51" s="211"/>
    </row>
    <row r="52" spans="1:10" ht="25.5" customHeight="1" x14ac:dyDescent="0.2">
      <c r="A52" s="121"/>
      <c r="B52" s="123" t="s">
        <v>70</v>
      </c>
      <c r="C52" s="212" t="s">
        <v>71</v>
      </c>
      <c r="D52" s="213"/>
      <c r="E52" s="213"/>
      <c r="F52" s="130" t="s">
        <v>23</v>
      </c>
      <c r="G52" s="131"/>
      <c r="H52" s="131"/>
      <c r="I52" s="211">
        <f>SUM('Rozpočet Pol'!G27)</f>
        <v>0</v>
      </c>
      <c r="J52" s="211"/>
    </row>
    <row r="53" spans="1:10" ht="25.5" customHeight="1" x14ac:dyDescent="0.2">
      <c r="A53" s="121"/>
      <c r="B53" s="123" t="s">
        <v>72</v>
      </c>
      <c r="C53" s="212" t="s">
        <v>73</v>
      </c>
      <c r="D53" s="213"/>
      <c r="E53" s="213"/>
      <c r="F53" s="130" t="s">
        <v>24</v>
      </c>
      <c r="G53" s="131"/>
      <c r="H53" s="131"/>
      <c r="I53" s="211">
        <f>SUM('Rozpočet Pol'!G29)</f>
        <v>0</v>
      </c>
      <c r="J53" s="211"/>
    </row>
    <row r="54" spans="1:10" ht="25.5" customHeight="1" x14ac:dyDescent="0.2">
      <c r="A54" s="121"/>
      <c r="B54" s="123" t="s">
        <v>74</v>
      </c>
      <c r="C54" s="212" t="s">
        <v>75</v>
      </c>
      <c r="D54" s="213"/>
      <c r="E54" s="213"/>
      <c r="F54" s="130" t="s">
        <v>24</v>
      </c>
      <c r="G54" s="131"/>
      <c r="H54" s="131"/>
      <c r="I54" s="211">
        <f>SUM('Rozpočet Pol'!G33)</f>
        <v>0</v>
      </c>
      <c r="J54" s="211"/>
    </row>
    <row r="55" spans="1:10" ht="25.5" customHeight="1" x14ac:dyDescent="0.2">
      <c r="A55" s="121"/>
      <c r="B55" s="123" t="s">
        <v>76</v>
      </c>
      <c r="C55" s="212" t="s">
        <v>77</v>
      </c>
      <c r="D55" s="213"/>
      <c r="E55" s="213"/>
      <c r="F55" s="130" t="s">
        <v>24</v>
      </c>
      <c r="G55" s="131"/>
      <c r="H55" s="131"/>
      <c r="I55" s="211">
        <f>SUM('Rozpočet Pol'!G47)</f>
        <v>0</v>
      </c>
      <c r="J55" s="211"/>
    </row>
    <row r="56" spans="1:10" ht="25.5" customHeight="1" x14ac:dyDescent="0.2">
      <c r="A56" s="121"/>
      <c r="B56" s="123" t="s">
        <v>78</v>
      </c>
      <c r="C56" s="212" t="s">
        <v>79</v>
      </c>
      <c r="D56" s="213"/>
      <c r="E56" s="213"/>
      <c r="F56" s="130" t="s">
        <v>24</v>
      </c>
      <c r="G56" s="131"/>
      <c r="H56" s="131"/>
      <c r="I56" s="211">
        <f>SUM('Rozpočet Pol'!G53)</f>
        <v>0</v>
      </c>
      <c r="J56" s="211"/>
    </row>
    <row r="57" spans="1:10" ht="25.5" customHeight="1" x14ac:dyDescent="0.2">
      <c r="A57" s="121"/>
      <c r="B57" s="123" t="s">
        <v>80</v>
      </c>
      <c r="C57" s="212" t="s">
        <v>81</v>
      </c>
      <c r="D57" s="213"/>
      <c r="E57" s="213"/>
      <c r="F57" s="130" t="s">
        <v>24</v>
      </c>
      <c r="G57" s="131"/>
      <c r="H57" s="131"/>
      <c r="I57" s="211">
        <f>SUM('Rozpočet Pol'!G62)</f>
        <v>0</v>
      </c>
      <c r="J57" s="211"/>
    </row>
    <row r="58" spans="1:10" ht="25.5" customHeight="1" x14ac:dyDescent="0.2">
      <c r="A58" s="121"/>
      <c r="B58" s="123" t="s">
        <v>82</v>
      </c>
      <c r="C58" s="212" t="s">
        <v>83</v>
      </c>
      <c r="D58" s="213"/>
      <c r="E58" s="213"/>
      <c r="F58" s="130" t="s">
        <v>24</v>
      </c>
      <c r="G58" s="131"/>
      <c r="H58" s="131"/>
      <c r="I58" s="211">
        <f>SUM('Rozpočet Pol'!G70)</f>
        <v>0</v>
      </c>
      <c r="J58" s="211"/>
    </row>
    <row r="59" spans="1:10" ht="25.5" customHeight="1" x14ac:dyDescent="0.2">
      <c r="A59" s="121"/>
      <c r="B59" s="123" t="s">
        <v>84</v>
      </c>
      <c r="C59" s="212" t="s">
        <v>85</v>
      </c>
      <c r="D59" s="213"/>
      <c r="E59" s="213"/>
      <c r="F59" s="130" t="s">
        <v>24</v>
      </c>
      <c r="G59" s="131"/>
      <c r="H59" s="131"/>
      <c r="I59" s="211">
        <f>SUM('Rozpočet Pol'!G73)</f>
        <v>0</v>
      </c>
      <c r="J59" s="211"/>
    </row>
    <row r="60" spans="1:10" ht="25.5" customHeight="1" x14ac:dyDescent="0.2">
      <c r="A60" s="121"/>
      <c r="B60" s="123" t="s">
        <v>86</v>
      </c>
      <c r="C60" s="212" t="s">
        <v>87</v>
      </c>
      <c r="D60" s="213"/>
      <c r="E60" s="213"/>
      <c r="F60" s="130" t="s">
        <v>24</v>
      </c>
      <c r="G60" s="131"/>
      <c r="H60" s="131"/>
      <c r="I60" s="211">
        <f>SUM('Rozpočet Pol'!G77)</f>
        <v>0</v>
      </c>
      <c r="J60" s="211"/>
    </row>
    <row r="61" spans="1:10" ht="25.5" customHeight="1" x14ac:dyDescent="0.2">
      <c r="A61" s="121"/>
      <c r="B61" s="123" t="s">
        <v>88</v>
      </c>
      <c r="C61" s="212" t="s">
        <v>89</v>
      </c>
      <c r="D61" s="213"/>
      <c r="E61" s="213"/>
      <c r="F61" s="130" t="s">
        <v>24</v>
      </c>
      <c r="G61" s="131"/>
      <c r="H61" s="131"/>
      <c r="I61" s="211">
        <f>SUM('Rozpočet Pol'!G81)</f>
        <v>0</v>
      </c>
      <c r="J61" s="211"/>
    </row>
    <row r="62" spans="1:10" ht="25.5" customHeight="1" x14ac:dyDescent="0.2">
      <c r="A62" s="121"/>
      <c r="B62" s="123" t="s">
        <v>90</v>
      </c>
      <c r="C62" s="212" t="s">
        <v>91</v>
      </c>
      <c r="D62" s="213"/>
      <c r="E62" s="213"/>
      <c r="F62" s="130" t="s">
        <v>25</v>
      </c>
      <c r="G62" s="131"/>
      <c r="H62" s="131"/>
      <c r="I62" s="211">
        <f>SUM('Rozpočet Pol'!G85)</f>
        <v>0</v>
      </c>
      <c r="J62" s="211"/>
    </row>
    <row r="63" spans="1:10" ht="25.5" customHeight="1" x14ac:dyDescent="0.2">
      <c r="A63" s="121"/>
      <c r="B63" s="129" t="s">
        <v>92</v>
      </c>
      <c r="C63" s="215" t="s">
        <v>26</v>
      </c>
      <c r="D63" s="216"/>
      <c r="E63" s="216"/>
      <c r="F63" s="132" t="s">
        <v>92</v>
      </c>
      <c r="G63" s="133"/>
      <c r="H63" s="133"/>
      <c r="I63" s="214">
        <f>SUM('Rozpočet Pol'!G89)</f>
        <v>0</v>
      </c>
      <c r="J63" s="214"/>
    </row>
    <row r="64" spans="1:10" ht="25.5" customHeight="1" x14ac:dyDescent="0.2">
      <c r="A64" s="122"/>
      <c r="B64" s="126" t="s">
        <v>1</v>
      </c>
      <c r="C64" s="126"/>
      <c r="D64" s="127"/>
      <c r="E64" s="127"/>
      <c r="F64" s="134"/>
      <c r="G64" s="135"/>
      <c r="H64" s="135"/>
      <c r="I64" s="217">
        <f>SUM(I47:I63)</f>
        <v>0</v>
      </c>
      <c r="J64" s="217"/>
    </row>
    <row r="65" spans="6:10" x14ac:dyDescent="0.2">
      <c r="F65" s="94"/>
      <c r="G65" s="95"/>
      <c r="H65" s="94"/>
      <c r="I65" s="95"/>
      <c r="J65" s="95"/>
    </row>
    <row r="66" spans="6:10" x14ac:dyDescent="0.2">
      <c r="F66" s="94"/>
      <c r="G66" s="95"/>
      <c r="H66" s="94"/>
      <c r="I66" s="95"/>
      <c r="J66" s="95"/>
    </row>
    <row r="67" spans="6:10" x14ac:dyDescent="0.2">
      <c r="F67" s="94"/>
      <c r="G67" s="95"/>
      <c r="H67" s="94"/>
      <c r="I67" s="95"/>
      <c r="J67" s="95"/>
    </row>
  </sheetData>
  <sheetProtection password="CC67" sheet="1" objects="1" scenarios="1" selectLockedCell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3">
    <mergeCell ref="I63:J63"/>
    <mergeCell ref="C63:E63"/>
    <mergeCell ref="I64:J64"/>
    <mergeCell ref="I60:J60"/>
    <mergeCell ref="C60:E60"/>
    <mergeCell ref="I61:J61"/>
    <mergeCell ref="C61:E61"/>
    <mergeCell ref="I62:J62"/>
    <mergeCell ref="C62:E62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C39:E39"/>
    <mergeCell ref="B40:E40"/>
    <mergeCell ref="I46:J46"/>
    <mergeCell ref="I47:J47"/>
    <mergeCell ref="C47:E47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18" t="s">
        <v>6</v>
      </c>
      <c r="B1" s="218"/>
      <c r="C1" s="219"/>
      <c r="D1" s="218"/>
      <c r="E1" s="218"/>
      <c r="F1" s="218"/>
      <c r="G1" s="218"/>
    </row>
    <row r="2" spans="1:7" ht="24.95" customHeight="1" x14ac:dyDescent="0.2">
      <c r="A2" s="79" t="s">
        <v>41</v>
      </c>
      <c r="B2" s="78"/>
      <c r="C2" s="220"/>
      <c r="D2" s="220"/>
      <c r="E2" s="220"/>
      <c r="F2" s="220"/>
      <c r="G2" s="221"/>
    </row>
    <row r="3" spans="1:7" ht="24.95" hidden="1" customHeight="1" x14ac:dyDescent="0.2">
      <c r="A3" s="79" t="s">
        <v>7</v>
      </c>
      <c r="B3" s="78"/>
      <c r="C3" s="220"/>
      <c r="D3" s="220"/>
      <c r="E3" s="220"/>
      <c r="F3" s="220"/>
      <c r="G3" s="221"/>
    </row>
    <row r="4" spans="1:7" ht="24.95" hidden="1" customHeight="1" x14ac:dyDescent="0.2">
      <c r="A4" s="79" t="s">
        <v>8</v>
      </c>
      <c r="B4" s="78"/>
      <c r="C4" s="220"/>
      <c r="D4" s="220"/>
      <c r="E4" s="220"/>
      <c r="F4" s="220"/>
      <c r="G4" s="221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92"/>
  <sheetViews>
    <sheetView tabSelected="1" topLeftCell="A65" workbookViewId="0">
      <selection activeCell="F79" sqref="F79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22" t="s">
        <v>6</v>
      </c>
      <c r="B1" s="222"/>
      <c r="C1" s="222"/>
      <c r="D1" s="222"/>
      <c r="E1" s="222"/>
      <c r="F1" s="222"/>
      <c r="G1" s="222"/>
      <c r="AE1" t="s">
        <v>95</v>
      </c>
    </row>
    <row r="2" spans="1:60" ht="24.95" customHeight="1" x14ac:dyDescent="0.2">
      <c r="A2" s="140" t="s">
        <v>94</v>
      </c>
      <c r="B2" s="138"/>
      <c r="C2" s="223" t="s">
        <v>253</v>
      </c>
      <c r="D2" s="224"/>
      <c r="E2" s="224"/>
      <c r="F2" s="224"/>
      <c r="G2" s="225"/>
      <c r="AE2" t="s">
        <v>96</v>
      </c>
    </row>
    <row r="3" spans="1:60" ht="24.95" customHeight="1" x14ac:dyDescent="0.2">
      <c r="A3" s="141" t="s">
        <v>7</v>
      </c>
      <c r="B3" s="139"/>
      <c r="C3" s="226" t="s">
        <v>43</v>
      </c>
      <c r="D3" s="227"/>
      <c r="E3" s="227"/>
      <c r="F3" s="227"/>
      <c r="G3" s="228"/>
      <c r="AE3" t="s">
        <v>97</v>
      </c>
    </row>
    <row r="4" spans="1:60" ht="24.95" hidden="1" customHeight="1" x14ac:dyDescent="0.2">
      <c r="A4" s="141" t="s">
        <v>8</v>
      </c>
      <c r="B4" s="139"/>
      <c r="C4" s="226"/>
      <c r="D4" s="227"/>
      <c r="E4" s="227"/>
      <c r="F4" s="227"/>
      <c r="G4" s="228"/>
      <c r="AE4" t="s">
        <v>98</v>
      </c>
    </row>
    <row r="5" spans="1:60" hidden="1" x14ac:dyDescent="0.2">
      <c r="A5" s="142" t="s">
        <v>99</v>
      </c>
      <c r="B5" s="143"/>
      <c r="C5" s="144"/>
      <c r="D5" s="145"/>
      <c r="E5" s="145"/>
      <c r="F5" s="145"/>
      <c r="G5" s="146"/>
      <c r="AE5" t="s">
        <v>100</v>
      </c>
    </row>
    <row r="7" spans="1:60" ht="38.25" x14ac:dyDescent="0.2">
      <c r="A7" s="150" t="s">
        <v>101</v>
      </c>
      <c r="B7" s="151" t="s">
        <v>102</v>
      </c>
      <c r="C7" s="151" t="s">
        <v>103</v>
      </c>
      <c r="D7" s="150" t="s">
        <v>104</v>
      </c>
      <c r="E7" s="150" t="s">
        <v>105</v>
      </c>
      <c r="F7" s="147" t="s">
        <v>106</v>
      </c>
      <c r="G7" s="161" t="s">
        <v>28</v>
      </c>
      <c r="H7" s="162" t="s">
        <v>29</v>
      </c>
      <c r="I7" s="162" t="s">
        <v>107</v>
      </c>
      <c r="J7" s="162" t="s">
        <v>30</v>
      </c>
      <c r="K7" s="162" t="s">
        <v>108</v>
      </c>
      <c r="L7" s="162" t="s">
        <v>109</v>
      </c>
      <c r="M7" s="162" t="s">
        <v>110</v>
      </c>
      <c r="N7" s="162" t="s">
        <v>111</v>
      </c>
      <c r="O7" s="162" t="s">
        <v>112</v>
      </c>
      <c r="P7" s="162" t="s">
        <v>113</v>
      </c>
      <c r="Q7" s="162" t="s">
        <v>114</v>
      </c>
      <c r="R7" s="162" t="s">
        <v>115</v>
      </c>
      <c r="S7" s="162" t="s">
        <v>116</v>
      </c>
      <c r="T7" s="162" t="s">
        <v>117</v>
      </c>
      <c r="U7" s="152" t="s">
        <v>118</v>
      </c>
    </row>
    <row r="8" spans="1:60" x14ac:dyDescent="0.2">
      <c r="A8" s="149" t="s">
        <v>119</v>
      </c>
      <c r="B8" s="153" t="s">
        <v>60</v>
      </c>
      <c r="C8" s="166" t="s">
        <v>61</v>
      </c>
      <c r="D8" s="156"/>
      <c r="E8" s="160"/>
      <c r="F8" s="170"/>
      <c r="G8" s="172">
        <f>SUMIF(AE9:AE12,"&lt;&gt;NOR",G9:G12)</f>
        <v>0</v>
      </c>
      <c r="H8" s="160"/>
      <c r="I8" s="160">
        <f>SUM(I9:I12)</f>
        <v>3524.4500000000003</v>
      </c>
      <c r="J8" s="160"/>
      <c r="K8" s="160">
        <f>SUM(K9:K12)</f>
        <v>16074.699999999999</v>
      </c>
      <c r="L8" s="160"/>
      <c r="M8" s="160">
        <f>SUM(M9:M12)</f>
        <v>0</v>
      </c>
      <c r="N8" s="157"/>
      <c r="O8" s="157">
        <f>SUM(O9:O12)</f>
        <v>1.4675099999999999</v>
      </c>
      <c r="P8" s="157"/>
      <c r="Q8" s="157">
        <f>SUM(Q9:Q12)</f>
        <v>0</v>
      </c>
      <c r="R8" s="157"/>
      <c r="S8" s="157"/>
      <c r="T8" s="158"/>
      <c r="U8" s="157">
        <f>SUM(U9:U12)</f>
        <v>38.65</v>
      </c>
      <c r="AE8" t="s">
        <v>120</v>
      </c>
    </row>
    <row r="9" spans="1:60" outlineLevel="1" x14ac:dyDescent="0.2">
      <c r="A9" s="229">
        <v>1</v>
      </c>
      <c r="B9" s="230" t="s">
        <v>123</v>
      </c>
      <c r="C9" s="231" t="s">
        <v>124</v>
      </c>
      <c r="D9" s="232" t="s">
        <v>121</v>
      </c>
      <c r="E9" s="233">
        <v>34.65</v>
      </c>
      <c r="F9" s="169"/>
      <c r="G9" s="233">
        <f>F9*E9</f>
        <v>0</v>
      </c>
      <c r="H9" s="159">
        <v>28.31</v>
      </c>
      <c r="I9" s="159">
        <f t="shared" ref="I9:I12" si="0">ROUND(E9*H9,2)</f>
        <v>980.94</v>
      </c>
      <c r="J9" s="159">
        <v>147.19</v>
      </c>
      <c r="K9" s="159">
        <f t="shared" ref="K9:K12" si="1">ROUND(E9*J9,2)</f>
        <v>5100.13</v>
      </c>
      <c r="L9" s="159">
        <v>21</v>
      </c>
      <c r="M9" s="159">
        <f t="shared" ref="M9:M12" si="2">G9*(1+L9/100)</f>
        <v>0</v>
      </c>
      <c r="N9" s="154">
        <v>3.4000000000000002E-4</v>
      </c>
      <c r="O9" s="154">
        <f t="shared" ref="O9:O12" si="3">ROUND(E9*N9,5)</f>
        <v>1.1780000000000001E-2</v>
      </c>
      <c r="P9" s="154">
        <v>0</v>
      </c>
      <c r="Q9" s="154">
        <f t="shared" ref="Q9:Q12" si="4">ROUND(E9*P9,5)</f>
        <v>0</v>
      </c>
      <c r="R9" s="154"/>
      <c r="S9" s="154"/>
      <c r="T9" s="155">
        <v>0.33</v>
      </c>
      <c r="U9" s="154">
        <f t="shared" ref="U9:U12" si="5">ROUND(E9*T9,2)</f>
        <v>11.43</v>
      </c>
      <c r="V9" s="148"/>
      <c r="W9" s="148"/>
      <c r="X9" s="148"/>
      <c r="Y9" s="148"/>
      <c r="Z9" s="148"/>
      <c r="AA9" s="148"/>
      <c r="AB9" s="148"/>
      <c r="AC9" s="148"/>
      <c r="AD9" s="148"/>
      <c r="AE9" s="148" t="s">
        <v>122</v>
      </c>
      <c r="AF9" s="148"/>
      <c r="AG9" s="148"/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229">
        <v>2</v>
      </c>
      <c r="B10" s="230" t="s">
        <v>125</v>
      </c>
      <c r="C10" s="231" t="s">
        <v>126</v>
      </c>
      <c r="D10" s="232" t="s">
        <v>121</v>
      </c>
      <c r="E10" s="233">
        <v>34.65</v>
      </c>
      <c r="F10" s="169"/>
      <c r="G10" s="233">
        <f t="shared" ref="G10:G12" si="6">F10*E10</f>
        <v>0</v>
      </c>
      <c r="H10" s="159">
        <v>38.94</v>
      </c>
      <c r="I10" s="159">
        <f t="shared" si="0"/>
        <v>1349.27</v>
      </c>
      <c r="J10" s="159">
        <v>157.56</v>
      </c>
      <c r="K10" s="159">
        <f t="shared" si="1"/>
        <v>5459.45</v>
      </c>
      <c r="L10" s="159">
        <v>21</v>
      </c>
      <c r="M10" s="159">
        <f t="shared" si="2"/>
        <v>0</v>
      </c>
      <c r="N10" s="154">
        <v>7.6800000000000002E-3</v>
      </c>
      <c r="O10" s="154">
        <f t="shared" si="3"/>
        <v>0.26611000000000001</v>
      </c>
      <c r="P10" s="154">
        <v>0</v>
      </c>
      <c r="Q10" s="154">
        <f t="shared" si="4"/>
        <v>0</v>
      </c>
      <c r="R10" s="154"/>
      <c r="S10" s="154"/>
      <c r="T10" s="155">
        <v>0.38100000000000001</v>
      </c>
      <c r="U10" s="154">
        <f t="shared" si="5"/>
        <v>13.2</v>
      </c>
      <c r="V10" s="148"/>
      <c r="W10" s="148"/>
      <c r="X10" s="148"/>
      <c r="Y10" s="148"/>
      <c r="Z10" s="148"/>
      <c r="AA10" s="148"/>
      <c r="AB10" s="148"/>
      <c r="AC10" s="148"/>
      <c r="AD10" s="148"/>
      <c r="AE10" s="148" t="s">
        <v>122</v>
      </c>
      <c r="AF10" s="148"/>
      <c r="AG10" s="148"/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229">
        <v>3</v>
      </c>
      <c r="B11" s="230" t="s">
        <v>127</v>
      </c>
      <c r="C11" s="231" t="s">
        <v>128</v>
      </c>
      <c r="D11" s="232" t="s">
        <v>121</v>
      </c>
      <c r="E11" s="233">
        <v>24.68</v>
      </c>
      <c r="F11" s="169"/>
      <c r="G11" s="233">
        <f t="shared" si="6"/>
        <v>0</v>
      </c>
      <c r="H11" s="159">
        <v>41.25</v>
      </c>
      <c r="I11" s="159">
        <f t="shared" si="0"/>
        <v>1018.05</v>
      </c>
      <c r="J11" s="159">
        <v>198.75</v>
      </c>
      <c r="K11" s="159">
        <f t="shared" si="1"/>
        <v>4905.1499999999996</v>
      </c>
      <c r="L11" s="159">
        <v>21</v>
      </c>
      <c r="M11" s="159">
        <f t="shared" si="2"/>
        <v>0</v>
      </c>
      <c r="N11" s="154">
        <v>4.4139999999999999E-2</v>
      </c>
      <c r="O11" s="154">
        <f t="shared" si="3"/>
        <v>1.08938</v>
      </c>
      <c r="P11" s="154">
        <v>0</v>
      </c>
      <c r="Q11" s="154">
        <f t="shared" si="4"/>
        <v>0</v>
      </c>
      <c r="R11" s="154"/>
      <c r="S11" s="154"/>
      <c r="T11" s="155">
        <v>0.504</v>
      </c>
      <c r="U11" s="154">
        <f t="shared" si="5"/>
        <v>12.44</v>
      </c>
      <c r="V11" s="148"/>
      <c r="W11" s="148"/>
      <c r="X11" s="148"/>
      <c r="Y11" s="148"/>
      <c r="Z11" s="148"/>
      <c r="AA11" s="148"/>
      <c r="AB11" s="148"/>
      <c r="AC11" s="148"/>
      <c r="AD11" s="148"/>
      <c r="AE11" s="148" t="s">
        <v>122</v>
      </c>
      <c r="AF11" s="148"/>
      <c r="AG11" s="148"/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229">
        <v>4</v>
      </c>
      <c r="B12" s="230" t="s">
        <v>129</v>
      </c>
      <c r="C12" s="231" t="s">
        <v>130</v>
      </c>
      <c r="D12" s="232" t="s">
        <v>121</v>
      </c>
      <c r="E12" s="233">
        <v>6.34</v>
      </c>
      <c r="F12" s="169"/>
      <c r="G12" s="233">
        <f t="shared" si="6"/>
        <v>0</v>
      </c>
      <c r="H12" s="159">
        <v>27.79</v>
      </c>
      <c r="I12" s="159">
        <f t="shared" si="0"/>
        <v>176.19</v>
      </c>
      <c r="J12" s="159">
        <v>96.210000000000008</v>
      </c>
      <c r="K12" s="159">
        <f t="shared" si="1"/>
        <v>609.97</v>
      </c>
      <c r="L12" s="159">
        <v>21</v>
      </c>
      <c r="M12" s="159">
        <f t="shared" si="2"/>
        <v>0</v>
      </c>
      <c r="N12" s="154">
        <v>1.5810000000000001E-2</v>
      </c>
      <c r="O12" s="154">
        <f t="shared" si="3"/>
        <v>0.10024</v>
      </c>
      <c r="P12" s="154">
        <v>0</v>
      </c>
      <c r="Q12" s="154">
        <f t="shared" si="4"/>
        <v>0</v>
      </c>
      <c r="R12" s="154"/>
      <c r="S12" s="154"/>
      <c r="T12" s="155">
        <v>0.24845</v>
      </c>
      <c r="U12" s="154">
        <f t="shared" si="5"/>
        <v>1.58</v>
      </c>
      <c r="V12" s="148"/>
      <c r="W12" s="148"/>
      <c r="X12" s="148"/>
      <c r="Y12" s="148"/>
      <c r="Z12" s="148"/>
      <c r="AA12" s="148"/>
      <c r="AB12" s="148"/>
      <c r="AC12" s="148"/>
      <c r="AD12" s="148"/>
      <c r="AE12" s="148" t="s">
        <v>122</v>
      </c>
      <c r="AF12" s="148"/>
      <c r="AG12" s="148"/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x14ac:dyDescent="0.2">
      <c r="A13" s="234" t="s">
        <v>119</v>
      </c>
      <c r="B13" s="235" t="s">
        <v>62</v>
      </c>
      <c r="C13" s="236" t="s">
        <v>63</v>
      </c>
      <c r="D13" s="237"/>
      <c r="E13" s="172"/>
      <c r="F13" s="170"/>
      <c r="G13" s="172">
        <f>SUMIF(AE14:AE14,"&lt;&gt;NOR",G14:G14)</f>
        <v>0</v>
      </c>
      <c r="H13" s="160"/>
      <c r="I13" s="160">
        <f>SUM(I14:I14)</f>
        <v>2683.14</v>
      </c>
      <c r="J13" s="160"/>
      <c r="K13" s="160">
        <f>SUM(K14:K14)</f>
        <v>4155.24</v>
      </c>
      <c r="L13" s="160"/>
      <c r="M13" s="160">
        <f>SUM(M14:M14)</f>
        <v>0</v>
      </c>
      <c r="N13" s="157"/>
      <c r="O13" s="157">
        <f>SUM(O14:O14)</f>
        <v>8.967E-2</v>
      </c>
      <c r="P13" s="157"/>
      <c r="Q13" s="157">
        <f>SUM(Q14:Q14)</f>
        <v>0</v>
      </c>
      <c r="R13" s="157"/>
      <c r="S13" s="157"/>
      <c r="T13" s="158"/>
      <c r="U13" s="157">
        <f>SUM(U14:U14)</f>
        <v>12.14</v>
      </c>
      <c r="AE13" t="s">
        <v>120</v>
      </c>
    </row>
    <row r="14" spans="1:60" outlineLevel="1" x14ac:dyDescent="0.2">
      <c r="A14" s="229">
        <v>8</v>
      </c>
      <c r="B14" s="230" t="s">
        <v>131</v>
      </c>
      <c r="C14" s="231" t="s">
        <v>132</v>
      </c>
      <c r="D14" s="232" t="s">
        <v>121</v>
      </c>
      <c r="E14" s="233">
        <v>56.75</v>
      </c>
      <c r="F14" s="169"/>
      <c r="G14" s="233">
        <f>F14*E14</f>
        <v>0</v>
      </c>
      <c r="H14" s="159">
        <v>47.28</v>
      </c>
      <c r="I14" s="159">
        <f>ROUND(E14*H14,2)</f>
        <v>2683.14</v>
      </c>
      <c r="J14" s="159">
        <v>73.22</v>
      </c>
      <c r="K14" s="159">
        <f>ROUND(E14*J14,2)</f>
        <v>4155.24</v>
      </c>
      <c r="L14" s="159">
        <v>21</v>
      </c>
      <c r="M14" s="159">
        <f>G14*(1+L14/100)</f>
        <v>0</v>
      </c>
      <c r="N14" s="154">
        <v>1.58E-3</v>
      </c>
      <c r="O14" s="154">
        <f>ROUND(E14*N14,5)</f>
        <v>8.967E-2</v>
      </c>
      <c r="P14" s="154">
        <v>0</v>
      </c>
      <c r="Q14" s="154">
        <f>ROUND(E14*P14,5)</f>
        <v>0</v>
      </c>
      <c r="R14" s="154"/>
      <c r="S14" s="154"/>
      <c r="T14" s="155">
        <v>0.214</v>
      </c>
      <c r="U14" s="154">
        <f>ROUND(E14*T14,2)</f>
        <v>12.14</v>
      </c>
      <c r="V14" s="148"/>
      <c r="W14" s="148"/>
      <c r="X14" s="148"/>
      <c r="Y14" s="148"/>
      <c r="Z14" s="148"/>
      <c r="AA14" s="148"/>
      <c r="AB14" s="148"/>
      <c r="AC14" s="148"/>
      <c r="AD14" s="148"/>
      <c r="AE14" s="148" t="s">
        <v>122</v>
      </c>
      <c r="AF14" s="148"/>
      <c r="AG14" s="148"/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x14ac:dyDescent="0.2">
      <c r="A15" s="234" t="s">
        <v>119</v>
      </c>
      <c r="B15" s="235" t="s">
        <v>64</v>
      </c>
      <c r="C15" s="236" t="s">
        <v>65</v>
      </c>
      <c r="D15" s="237"/>
      <c r="E15" s="172"/>
      <c r="F15" s="170"/>
      <c r="G15" s="172">
        <f>SUMIF(AE16:AE16,"&lt;&gt;NOR",G16:G16)</f>
        <v>0</v>
      </c>
      <c r="H15" s="160"/>
      <c r="I15" s="160">
        <f>SUM(I16:I16)</f>
        <v>82.29</v>
      </c>
      <c r="J15" s="160"/>
      <c r="K15" s="160">
        <f>SUM(K16:K16)</f>
        <v>5621.09</v>
      </c>
      <c r="L15" s="160"/>
      <c r="M15" s="160">
        <f>SUM(M16:M16)</f>
        <v>0</v>
      </c>
      <c r="N15" s="157"/>
      <c r="O15" s="157">
        <f>SUM(O16:O16)</f>
        <v>2.2699999999999999E-3</v>
      </c>
      <c r="P15" s="157"/>
      <c r="Q15" s="157">
        <f>SUM(Q16:Q16)</f>
        <v>0</v>
      </c>
      <c r="R15" s="157"/>
      <c r="S15" s="157"/>
      <c r="T15" s="158"/>
      <c r="U15" s="157">
        <f>SUM(U16:U16)</f>
        <v>17.48</v>
      </c>
      <c r="AE15" t="s">
        <v>120</v>
      </c>
    </row>
    <row r="16" spans="1:60" outlineLevel="1" x14ac:dyDescent="0.2">
      <c r="A16" s="229">
        <v>9</v>
      </c>
      <c r="B16" s="230" t="s">
        <v>133</v>
      </c>
      <c r="C16" s="231" t="s">
        <v>134</v>
      </c>
      <c r="D16" s="232" t="s">
        <v>121</v>
      </c>
      <c r="E16" s="233">
        <v>56.75</v>
      </c>
      <c r="F16" s="169"/>
      <c r="G16" s="233">
        <f>F16*E16</f>
        <v>0</v>
      </c>
      <c r="H16" s="159">
        <v>1.45</v>
      </c>
      <c r="I16" s="159">
        <f>ROUND(E16*H16,2)</f>
        <v>82.29</v>
      </c>
      <c r="J16" s="159">
        <v>99.05</v>
      </c>
      <c r="K16" s="159">
        <f>ROUND(E16*J16,2)</f>
        <v>5621.09</v>
      </c>
      <c r="L16" s="159">
        <v>21</v>
      </c>
      <c r="M16" s="159">
        <f>G16*(1+L16/100)</f>
        <v>0</v>
      </c>
      <c r="N16" s="154">
        <v>4.0000000000000003E-5</v>
      </c>
      <c r="O16" s="154">
        <f>ROUND(E16*N16,5)</f>
        <v>2.2699999999999999E-3</v>
      </c>
      <c r="P16" s="154">
        <v>0</v>
      </c>
      <c r="Q16" s="154">
        <f>ROUND(E16*P16,5)</f>
        <v>0</v>
      </c>
      <c r="R16" s="154"/>
      <c r="S16" s="154"/>
      <c r="T16" s="155">
        <v>0.308</v>
      </c>
      <c r="U16" s="154">
        <f>ROUND(E16*T16,2)</f>
        <v>17.48</v>
      </c>
      <c r="V16" s="148"/>
      <c r="W16" s="148"/>
      <c r="X16" s="148"/>
      <c r="Y16" s="148"/>
      <c r="Z16" s="148"/>
      <c r="AA16" s="148"/>
      <c r="AB16" s="148"/>
      <c r="AC16" s="148"/>
      <c r="AD16" s="148"/>
      <c r="AE16" s="148" t="s">
        <v>122</v>
      </c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x14ac:dyDescent="0.2">
      <c r="A17" s="234" t="s">
        <v>119</v>
      </c>
      <c r="B17" s="235" t="s">
        <v>66</v>
      </c>
      <c r="C17" s="236" t="s">
        <v>67</v>
      </c>
      <c r="D17" s="237"/>
      <c r="E17" s="172"/>
      <c r="F17" s="170"/>
      <c r="G17" s="172">
        <f>SUMIF(AE18:AE18,"&lt;&gt;NOR",G18:G18)</f>
        <v>0</v>
      </c>
      <c r="H17" s="160"/>
      <c r="I17" s="160">
        <f>SUM(I18:I18)</f>
        <v>0</v>
      </c>
      <c r="J17" s="160"/>
      <c r="K17" s="160">
        <f>SUM(K18:K18)</f>
        <v>910.39</v>
      </c>
      <c r="L17" s="160"/>
      <c r="M17" s="160">
        <f>SUM(M18:M18)</f>
        <v>0</v>
      </c>
      <c r="N17" s="157"/>
      <c r="O17" s="157">
        <f>SUM(O18:O18)</f>
        <v>0</v>
      </c>
      <c r="P17" s="157"/>
      <c r="Q17" s="157">
        <f>SUM(Q18:Q18)</f>
        <v>0.25900000000000001</v>
      </c>
      <c r="R17" s="157"/>
      <c r="S17" s="157"/>
      <c r="T17" s="158"/>
      <c r="U17" s="157">
        <f>SUM(U18:U18)</f>
        <v>2.98</v>
      </c>
      <c r="AE17" t="s">
        <v>120</v>
      </c>
    </row>
    <row r="18" spans="1:60" ht="22.5" outlineLevel="1" x14ac:dyDescent="0.2">
      <c r="A18" s="229">
        <v>10</v>
      </c>
      <c r="B18" s="230" t="s">
        <v>135</v>
      </c>
      <c r="C18" s="231" t="s">
        <v>136</v>
      </c>
      <c r="D18" s="232" t="s">
        <v>121</v>
      </c>
      <c r="E18" s="233">
        <v>12.95</v>
      </c>
      <c r="F18" s="169"/>
      <c r="G18" s="233">
        <f>F18*E18</f>
        <v>0</v>
      </c>
      <c r="H18" s="159">
        <v>0</v>
      </c>
      <c r="I18" s="159">
        <f>ROUND(E18*H18,2)</f>
        <v>0</v>
      </c>
      <c r="J18" s="159">
        <v>70.3</v>
      </c>
      <c r="K18" s="159">
        <f>ROUND(E18*J18,2)</f>
        <v>910.39</v>
      </c>
      <c r="L18" s="159">
        <v>21</v>
      </c>
      <c r="M18" s="159">
        <f>G18*(1+L18/100)</f>
        <v>0</v>
      </c>
      <c r="N18" s="154">
        <v>0</v>
      </c>
      <c r="O18" s="154">
        <f>ROUND(E18*N18,5)</f>
        <v>0</v>
      </c>
      <c r="P18" s="154">
        <v>0.02</v>
      </c>
      <c r="Q18" s="154">
        <f>ROUND(E18*P18,5)</f>
        <v>0.25900000000000001</v>
      </c>
      <c r="R18" s="154"/>
      <c r="S18" s="154"/>
      <c r="T18" s="155">
        <v>0.23</v>
      </c>
      <c r="U18" s="154">
        <f>ROUND(E18*T18,2)</f>
        <v>2.98</v>
      </c>
      <c r="V18" s="148"/>
      <c r="W18" s="148"/>
      <c r="X18" s="148"/>
      <c r="Y18" s="148"/>
      <c r="Z18" s="148"/>
      <c r="AA18" s="148"/>
      <c r="AB18" s="148"/>
      <c r="AC18" s="148"/>
      <c r="AD18" s="148"/>
      <c r="AE18" s="148" t="s">
        <v>122</v>
      </c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x14ac:dyDescent="0.2">
      <c r="A19" s="234" t="s">
        <v>119</v>
      </c>
      <c r="B19" s="235" t="s">
        <v>68</v>
      </c>
      <c r="C19" s="236" t="s">
        <v>69</v>
      </c>
      <c r="D19" s="237"/>
      <c r="E19" s="172"/>
      <c r="F19" s="170"/>
      <c r="G19" s="172">
        <f>SUMIF(AE20:AE26,"&lt;&gt;NOR",G20:G26)</f>
        <v>0</v>
      </c>
      <c r="H19" s="160"/>
      <c r="I19" s="160">
        <f>SUM(I20:I26)</f>
        <v>0</v>
      </c>
      <c r="J19" s="160"/>
      <c r="K19" s="160">
        <f>SUM(K20:K26)</f>
        <v>11636.74</v>
      </c>
      <c r="L19" s="160"/>
      <c r="M19" s="160">
        <f>SUM(M20:M26)</f>
        <v>0</v>
      </c>
      <c r="N19" s="157"/>
      <c r="O19" s="157">
        <f>SUM(O20:O26)</f>
        <v>0</v>
      </c>
      <c r="P19" s="157"/>
      <c r="Q19" s="157">
        <f>SUM(Q20:Q26)</f>
        <v>2.1342099999999999</v>
      </c>
      <c r="R19" s="157"/>
      <c r="S19" s="157"/>
      <c r="T19" s="158"/>
      <c r="U19" s="157">
        <f>SUM(U20:U26)</f>
        <v>35.94</v>
      </c>
      <c r="AE19" t="s">
        <v>120</v>
      </c>
    </row>
    <row r="20" spans="1:60" outlineLevel="1" x14ac:dyDescent="0.2">
      <c r="A20" s="229">
        <v>8</v>
      </c>
      <c r="B20" s="230" t="s">
        <v>137</v>
      </c>
      <c r="C20" s="231" t="s">
        <v>239</v>
      </c>
      <c r="D20" s="232" t="s">
        <v>121</v>
      </c>
      <c r="E20" s="233">
        <v>31.024999999999999</v>
      </c>
      <c r="F20" s="169"/>
      <c r="G20" s="233">
        <f>F20*E20</f>
        <v>0</v>
      </c>
      <c r="H20" s="159">
        <v>0</v>
      </c>
      <c r="I20" s="159">
        <f t="shared" ref="I20:I26" si="7">ROUND(E20*H20,2)</f>
        <v>0</v>
      </c>
      <c r="J20" s="159">
        <v>91.7</v>
      </c>
      <c r="K20" s="159">
        <f t="shared" ref="K20:K26" si="8">ROUND(E20*J20,2)</f>
        <v>2844.99</v>
      </c>
      <c r="L20" s="159">
        <v>21</v>
      </c>
      <c r="M20" s="159">
        <f t="shared" ref="M20:M26" si="9">G20*(1+L20/100)</f>
        <v>0</v>
      </c>
      <c r="N20" s="154">
        <v>0</v>
      </c>
      <c r="O20" s="154">
        <f t="shared" ref="O20:O26" si="10">ROUND(E20*N20,5)</f>
        <v>0</v>
      </c>
      <c r="P20" s="154">
        <v>6.8000000000000005E-2</v>
      </c>
      <c r="Q20" s="154">
        <f t="shared" ref="Q20:Q26" si="11">ROUND(E20*P20,5)</f>
        <v>2.1097000000000001</v>
      </c>
      <c r="R20" s="154"/>
      <c r="S20" s="154"/>
      <c r="T20" s="155">
        <v>0.3</v>
      </c>
      <c r="U20" s="154">
        <f t="shared" ref="U20:U26" si="12">ROUND(E20*T20,2)</f>
        <v>9.31</v>
      </c>
      <c r="V20" s="148"/>
      <c r="W20" s="148"/>
      <c r="X20" s="148"/>
      <c r="Y20" s="148"/>
      <c r="Z20" s="148"/>
      <c r="AA20" s="148"/>
      <c r="AB20" s="148"/>
      <c r="AC20" s="148"/>
      <c r="AD20" s="148"/>
      <c r="AE20" s="148" t="s">
        <v>122</v>
      </c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229">
        <v>9</v>
      </c>
      <c r="B21" s="230" t="s">
        <v>138</v>
      </c>
      <c r="C21" s="231" t="s">
        <v>139</v>
      </c>
      <c r="D21" s="232" t="s">
        <v>140</v>
      </c>
      <c r="E21" s="233">
        <v>2.4510000000000001</v>
      </c>
      <c r="F21" s="169"/>
      <c r="G21" s="233">
        <f t="shared" ref="G21:G26" si="13">F21*E21</f>
        <v>0</v>
      </c>
      <c r="H21" s="159">
        <v>0</v>
      </c>
      <c r="I21" s="159">
        <f t="shared" si="7"/>
        <v>0</v>
      </c>
      <c r="J21" s="159">
        <v>21.8</v>
      </c>
      <c r="K21" s="159">
        <f t="shared" si="8"/>
        <v>53.43</v>
      </c>
      <c r="L21" s="159">
        <v>21</v>
      </c>
      <c r="M21" s="159">
        <f t="shared" si="9"/>
        <v>0</v>
      </c>
      <c r="N21" s="154">
        <v>0</v>
      </c>
      <c r="O21" s="154">
        <f t="shared" si="10"/>
        <v>0</v>
      </c>
      <c r="P21" s="154">
        <v>0.01</v>
      </c>
      <c r="Q21" s="154">
        <f t="shared" si="11"/>
        <v>2.4510000000000001E-2</v>
      </c>
      <c r="R21" s="154"/>
      <c r="S21" s="154"/>
      <c r="T21" s="155">
        <v>0.08</v>
      </c>
      <c r="U21" s="154">
        <f t="shared" si="12"/>
        <v>0.2</v>
      </c>
      <c r="V21" s="148"/>
      <c r="W21" s="148"/>
      <c r="X21" s="148"/>
      <c r="Y21" s="148"/>
      <c r="Z21" s="148"/>
      <c r="AA21" s="148"/>
      <c r="AB21" s="148"/>
      <c r="AC21" s="148"/>
      <c r="AD21" s="148"/>
      <c r="AE21" s="148" t="s">
        <v>122</v>
      </c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229">
        <v>10</v>
      </c>
      <c r="B22" s="230" t="s">
        <v>141</v>
      </c>
      <c r="C22" s="231" t="s">
        <v>142</v>
      </c>
      <c r="D22" s="232" t="s">
        <v>140</v>
      </c>
      <c r="E22" s="233">
        <v>9.8040000000000003</v>
      </c>
      <c r="F22" s="169"/>
      <c r="G22" s="233">
        <f t="shared" si="13"/>
        <v>0</v>
      </c>
      <c r="H22" s="159">
        <v>0</v>
      </c>
      <c r="I22" s="159">
        <f t="shared" si="7"/>
        <v>0</v>
      </c>
      <c r="J22" s="159">
        <v>257</v>
      </c>
      <c r="K22" s="159">
        <f t="shared" si="8"/>
        <v>2519.63</v>
      </c>
      <c r="L22" s="159">
        <v>21</v>
      </c>
      <c r="M22" s="159">
        <f t="shared" si="9"/>
        <v>0</v>
      </c>
      <c r="N22" s="154">
        <v>0</v>
      </c>
      <c r="O22" s="154">
        <f t="shared" si="10"/>
        <v>0</v>
      </c>
      <c r="P22" s="154">
        <v>0</v>
      </c>
      <c r="Q22" s="154">
        <f t="shared" si="11"/>
        <v>0</v>
      </c>
      <c r="R22" s="154"/>
      <c r="S22" s="154"/>
      <c r="T22" s="155">
        <v>0.94199999999999995</v>
      </c>
      <c r="U22" s="154">
        <f t="shared" si="12"/>
        <v>9.24</v>
      </c>
      <c r="V22" s="148"/>
      <c r="W22" s="148"/>
      <c r="X22" s="148"/>
      <c r="Y22" s="148"/>
      <c r="Z22" s="148"/>
      <c r="AA22" s="148"/>
      <c r="AB22" s="148"/>
      <c r="AC22" s="148"/>
      <c r="AD22" s="148"/>
      <c r="AE22" s="148" t="s">
        <v>122</v>
      </c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229">
        <v>11</v>
      </c>
      <c r="B23" s="230" t="s">
        <v>143</v>
      </c>
      <c r="C23" s="231" t="s">
        <v>144</v>
      </c>
      <c r="D23" s="232" t="s">
        <v>140</v>
      </c>
      <c r="E23" s="233">
        <v>2.4510000000000001</v>
      </c>
      <c r="F23" s="169"/>
      <c r="G23" s="233">
        <f t="shared" si="13"/>
        <v>0</v>
      </c>
      <c r="H23" s="159">
        <v>0</v>
      </c>
      <c r="I23" s="159">
        <f t="shared" si="7"/>
        <v>0</v>
      </c>
      <c r="J23" s="159">
        <v>28.6</v>
      </c>
      <c r="K23" s="159">
        <f t="shared" si="8"/>
        <v>70.099999999999994</v>
      </c>
      <c r="L23" s="159">
        <v>21</v>
      </c>
      <c r="M23" s="159">
        <f t="shared" si="9"/>
        <v>0</v>
      </c>
      <c r="N23" s="154">
        <v>0</v>
      </c>
      <c r="O23" s="154">
        <f t="shared" si="10"/>
        <v>0</v>
      </c>
      <c r="P23" s="154">
        <v>0</v>
      </c>
      <c r="Q23" s="154">
        <f t="shared" si="11"/>
        <v>0</v>
      </c>
      <c r="R23" s="154"/>
      <c r="S23" s="154"/>
      <c r="T23" s="155">
        <v>0.105</v>
      </c>
      <c r="U23" s="154">
        <f t="shared" si="12"/>
        <v>0.26</v>
      </c>
      <c r="V23" s="148"/>
      <c r="W23" s="148"/>
      <c r="X23" s="148"/>
      <c r="Y23" s="148"/>
      <c r="Z23" s="148"/>
      <c r="AA23" s="148"/>
      <c r="AB23" s="148"/>
      <c r="AC23" s="148"/>
      <c r="AD23" s="148"/>
      <c r="AE23" s="148" t="s">
        <v>122</v>
      </c>
      <c r="AF23" s="148"/>
      <c r="AG23" s="148"/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229">
        <v>12</v>
      </c>
      <c r="B24" s="230" t="s">
        <v>145</v>
      </c>
      <c r="C24" s="231" t="s">
        <v>146</v>
      </c>
      <c r="D24" s="232" t="s">
        <v>140</v>
      </c>
      <c r="E24" s="233">
        <v>2.4510000000000001</v>
      </c>
      <c r="F24" s="169"/>
      <c r="G24" s="233">
        <f t="shared" si="13"/>
        <v>0</v>
      </c>
      <c r="H24" s="159">
        <v>0</v>
      </c>
      <c r="I24" s="159">
        <f t="shared" si="7"/>
        <v>0</v>
      </c>
      <c r="J24" s="159">
        <v>548</v>
      </c>
      <c r="K24" s="159">
        <f t="shared" si="8"/>
        <v>1343.15</v>
      </c>
      <c r="L24" s="159">
        <v>21</v>
      </c>
      <c r="M24" s="159">
        <f t="shared" si="9"/>
        <v>0</v>
      </c>
      <c r="N24" s="154">
        <v>0</v>
      </c>
      <c r="O24" s="154">
        <f t="shared" si="10"/>
        <v>0</v>
      </c>
      <c r="P24" s="154">
        <v>0</v>
      </c>
      <c r="Q24" s="154">
        <f t="shared" si="11"/>
        <v>0</v>
      </c>
      <c r="R24" s="154"/>
      <c r="S24" s="154"/>
      <c r="T24" s="155">
        <v>2.0089999999999999</v>
      </c>
      <c r="U24" s="154">
        <f t="shared" si="12"/>
        <v>4.92</v>
      </c>
      <c r="V24" s="148"/>
      <c r="W24" s="148"/>
      <c r="X24" s="148"/>
      <c r="Y24" s="148"/>
      <c r="Z24" s="148"/>
      <c r="AA24" s="148"/>
      <c r="AB24" s="148"/>
      <c r="AC24" s="148"/>
      <c r="AD24" s="148"/>
      <c r="AE24" s="148" t="s">
        <v>122</v>
      </c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229">
        <v>13</v>
      </c>
      <c r="B25" s="230" t="s">
        <v>147</v>
      </c>
      <c r="C25" s="231" t="s">
        <v>148</v>
      </c>
      <c r="D25" s="232" t="s">
        <v>140</v>
      </c>
      <c r="E25" s="233">
        <v>24.51</v>
      </c>
      <c r="F25" s="169"/>
      <c r="G25" s="233">
        <f t="shared" si="13"/>
        <v>0</v>
      </c>
      <c r="H25" s="159">
        <v>0</v>
      </c>
      <c r="I25" s="159">
        <f t="shared" si="7"/>
        <v>0</v>
      </c>
      <c r="J25" s="159">
        <v>194.5</v>
      </c>
      <c r="K25" s="159">
        <f t="shared" si="8"/>
        <v>4767.2</v>
      </c>
      <c r="L25" s="159">
        <v>21</v>
      </c>
      <c r="M25" s="159">
        <f t="shared" si="9"/>
        <v>0</v>
      </c>
      <c r="N25" s="154">
        <v>0</v>
      </c>
      <c r="O25" s="154">
        <f t="shared" si="10"/>
        <v>0</v>
      </c>
      <c r="P25" s="154">
        <v>0</v>
      </c>
      <c r="Q25" s="154">
        <f t="shared" si="11"/>
        <v>0</v>
      </c>
      <c r="R25" s="154"/>
      <c r="S25" s="154"/>
      <c r="T25" s="155">
        <v>0.49</v>
      </c>
      <c r="U25" s="154">
        <f t="shared" si="12"/>
        <v>12.01</v>
      </c>
      <c r="V25" s="148"/>
      <c r="W25" s="148"/>
      <c r="X25" s="148"/>
      <c r="Y25" s="148"/>
      <c r="Z25" s="148"/>
      <c r="AA25" s="148"/>
      <c r="AB25" s="148"/>
      <c r="AC25" s="148"/>
      <c r="AD25" s="148"/>
      <c r="AE25" s="148" t="s">
        <v>122</v>
      </c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229">
        <v>14</v>
      </c>
      <c r="B26" s="230" t="s">
        <v>149</v>
      </c>
      <c r="C26" s="231" t="s">
        <v>150</v>
      </c>
      <c r="D26" s="232" t="s">
        <v>140</v>
      </c>
      <c r="E26" s="233">
        <v>2.4510000000000001</v>
      </c>
      <c r="F26" s="169"/>
      <c r="G26" s="233">
        <f t="shared" si="13"/>
        <v>0</v>
      </c>
      <c r="H26" s="159">
        <v>0</v>
      </c>
      <c r="I26" s="159">
        <f t="shared" si="7"/>
        <v>0</v>
      </c>
      <c r="J26" s="159">
        <v>15.6</v>
      </c>
      <c r="K26" s="159">
        <f t="shared" si="8"/>
        <v>38.24</v>
      </c>
      <c r="L26" s="159">
        <v>21</v>
      </c>
      <c r="M26" s="159">
        <f t="shared" si="9"/>
        <v>0</v>
      </c>
      <c r="N26" s="154">
        <v>0</v>
      </c>
      <c r="O26" s="154">
        <f t="shared" si="10"/>
        <v>0</v>
      </c>
      <c r="P26" s="154">
        <v>0</v>
      </c>
      <c r="Q26" s="154">
        <f t="shared" si="11"/>
        <v>0</v>
      </c>
      <c r="R26" s="154"/>
      <c r="S26" s="154"/>
      <c r="T26" s="155">
        <v>0</v>
      </c>
      <c r="U26" s="154">
        <f t="shared" si="12"/>
        <v>0</v>
      </c>
      <c r="V26" s="148"/>
      <c r="W26" s="148"/>
      <c r="X26" s="148"/>
      <c r="Y26" s="148"/>
      <c r="Z26" s="148"/>
      <c r="AA26" s="148"/>
      <c r="AB26" s="148"/>
      <c r="AC26" s="148"/>
      <c r="AD26" s="148"/>
      <c r="AE26" s="148" t="s">
        <v>122</v>
      </c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x14ac:dyDescent="0.2">
      <c r="A27" s="234" t="s">
        <v>119</v>
      </c>
      <c r="B27" s="235" t="s">
        <v>70</v>
      </c>
      <c r="C27" s="236" t="s">
        <v>71</v>
      </c>
      <c r="D27" s="237"/>
      <c r="E27" s="172"/>
      <c r="F27" s="170"/>
      <c r="G27" s="172">
        <f>SUMIF(AE28:AE28,"&lt;&gt;NOR",G28:G28)</f>
        <v>0</v>
      </c>
      <c r="H27" s="160"/>
      <c r="I27" s="160">
        <f>SUM(I28:I28)</f>
        <v>0</v>
      </c>
      <c r="J27" s="160"/>
      <c r="K27" s="160">
        <f>SUM(K28:K28)</f>
        <v>1375.98</v>
      </c>
      <c r="L27" s="160"/>
      <c r="M27" s="160">
        <f>SUM(M28:M28)</f>
        <v>0</v>
      </c>
      <c r="N27" s="157"/>
      <c r="O27" s="157">
        <f>SUM(O28:O28)</f>
        <v>0</v>
      </c>
      <c r="P27" s="157"/>
      <c r="Q27" s="157">
        <f>SUM(Q28:Q28)</f>
        <v>0</v>
      </c>
      <c r="R27" s="157"/>
      <c r="S27" s="157"/>
      <c r="T27" s="158"/>
      <c r="U27" s="157">
        <f>SUM(U28:U28)</f>
        <v>4.03</v>
      </c>
      <c r="AE27" t="s">
        <v>120</v>
      </c>
    </row>
    <row r="28" spans="1:60" outlineLevel="1" x14ac:dyDescent="0.2">
      <c r="A28" s="229">
        <v>19</v>
      </c>
      <c r="B28" s="230" t="s">
        <v>151</v>
      </c>
      <c r="C28" s="231" t="s">
        <v>152</v>
      </c>
      <c r="D28" s="232" t="s">
        <v>140</v>
      </c>
      <c r="E28" s="233">
        <v>2.13</v>
      </c>
      <c r="F28" s="169"/>
      <c r="G28" s="233">
        <f>F28*E28</f>
        <v>0</v>
      </c>
      <c r="H28" s="159">
        <v>0</v>
      </c>
      <c r="I28" s="159">
        <f>ROUND(E28*H28,2)</f>
        <v>0</v>
      </c>
      <c r="J28" s="159">
        <v>646</v>
      </c>
      <c r="K28" s="159">
        <f>ROUND(E28*J28,2)</f>
        <v>1375.98</v>
      </c>
      <c r="L28" s="159">
        <v>21</v>
      </c>
      <c r="M28" s="159">
        <f>G28*(1+L28/100)</f>
        <v>0</v>
      </c>
      <c r="N28" s="154">
        <v>0</v>
      </c>
      <c r="O28" s="154">
        <f>ROUND(E28*N28,5)</f>
        <v>0</v>
      </c>
      <c r="P28" s="154">
        <v>0</v>
      </c>
      <c r="Q28" s="154">
        <f>ROUND(E28*P28,5)</f>
        <v>0</v>
      </c>
      <c r="R28" s="154"/>
      <c r="S28" s="154"/>
      <c r="T28" s="155">
        <v>1.8919999999999999</v>
      </c>
      <c r="U28" s="154">
        <f>ROUND(E28*T28,2)</f>
        <v>4.03</v>
      </c>
      <c r="V28" s="148"/>
      <c r="W28" s="148"/>
      <c r="X28" s="148"/>
      <c r="Y28" s="148"/>
      <c r="Z28" s="148"/>
      <c r="AA28" s="148"/>
      <c r="AB28" s="148"/>
      <c r="AC28" s="148"/>
      <c r="AD28" s="148"/>
      <c r="AE28" s="148" t="s">
        <v>122</v>
      </c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x14ac:dyDescent="0.2">
      <c r="A29" s="234" t="s">
        <v>119</v>
      </c>
      <c r="B29" s="235" t="s">
        <v>72</v>
      </c>
      <c r="C29" s="236" t="s">
        <v>73</v>
      </c>
      <c r="D29" s="237"/>
      <c r="E29" s="172"/>
      <c r="F29" s="170"/>
      <c r="G29" s="172">
        <f>SUMIF(AE30:AE32,"&lt;&gt;NOR",G30:G32)</f>
        <v>0</v>
      </c>
      <c r="H29" s="160"/>
      <c r="I29" s="160">
        <f>SUM(I30:I32)</f>
        <v>3478.11</v>
      </c>
      <c r="J29" s="160"/>
      <c r="K29" s="160">
        <f>SUM(K30:K32)</f>
        <v>1733.0900000000001</v>
      </c>
      <c r="L29" s="160"/>
      <c r="M29" s="160">
        <f>SUM(M30:M32)</f>
        <v>0</v>
      </c>
      <c r="N29" s="157"/>
      <c r="O29" s="157">
        <f>SUM(O30:O32)</f>
        <v>2.2419999999999999E-2</v>
      </c>
      <c r="P29" s="157"/>
      <c r="Q29" s="157">
        <f>SUM(Q30:Q32)</f>
        <v>0</v>
      </c>
      <c r="R29" s="157"/>
      <c r="S29" s="157"/>
      <c r="T29" s="158"/>
      <c r="U29" s="157">
        <f>SUM(U30:U32)</f>
        <v>4.1399999999999997</v>
      </c>
      <c r="AE29" t="s">
        <v>120</v>
      </c>
    </row>
    <row r="30" spans="1:60" ht="22.5" outlineLevel="1" x14ac:dyDescent="0.2">
      <c r="A30" s="229">
        <v>20</v>
      </c>
      <c r="B30" s="230" t="s">
        <v>153</v>
      </c>
      <c r="C30" s="231" t="s">
        <v>154</v>
      </c>
      <c r="D30" s="232" t="s">
        <v>121</v>
      </c>
      <c r="E30" s="233">
        <v>11.76</v>
      </c>
      <c r="F30" s="169"/>
      <c r="G30" s="233">
        <f>F30*E30</f>
        <v>0</v>
      </c>
      <c r="H30" s="159">
        <v>177.06</v>
      </c>
      <c r="I30" s="159">
        <f>ROUND(E30*H30,2)</f>
        <v>2082.23</v>
      </c>
      <c r="J30" s="159">
        <v>99.44</v>
      </c>
      <c r="K30" s="159">
        <f>ROUND(E30*J30,2)</f>
        <v>1169.4100000000001</v>
      </c>
      <c r="L30" s="159">
        <v>21</v>
      </c>
      <c r="M30" s="159">
        <f>G30*(1+L30/100)</f>
        <v>0</v>
      </c>
      <c r="N30" s="154">
        <v>1.58E-3</v>
      </c>
      <c r="O30" s="154">
        <f>ROUND(E30*N30,5)</f>
        <v>1.8579999999999999E-2</v>
      </c>
      <c r="P30" s="154">
        <v>0</v>
      </c>
      <c r="Q30" s="154">
        <f>ROUND(E30*P30,5)</f>
        <v>0</v>
      </c>
      <c r="R30" s="154"/>
      <c r="S30" s="154"/>
      <c r="T30" s="155">
        <v>0.24</v>
      </c>
      <c r="U30" s="154">
        <f>ROUND(E30*T30,2)</f>
        <v>2.82</v>
      </c>
      <c r="V30" s="148"/>
      <c r="W30" s="148"/>
      <c r="X30" s="148"/>
      <c r="Y30" s="148"/>
      <c r="Z30" s="148"/>
      <c r="AA30" s="148"/>
      <c r="AB30" s="148"/>
      <c r="AC30" s="148"/>
      <c r="AD30" s="148"/>
      <c r="AE30" s="148" t="s">
        <v>122</v>
      </c>
      <c r="AF30" s="148"/>
      <c r="AG30" s="148"/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229">
        <v>21</v>
      </c>
      <c r="B31" s="230" t="s">
        <v>155</v>
      </c>
      <c r="C31" s="231" t="s">
        <v>156</v>
      </c>
      <c r="D31" s="232" t="s">
        <v>157</v>
      </c>
      <c r="E31" s="233">
        <v>11.99</v>
      </c>
      <c r="F31" s="169"/>
      <c r="G31" s="233">
        <f t="shared" ref="G31:G32" si="14">F31*E31</f>
        <v>0</v>
      </c>
      <c r="H31" s="159">
        <v>116.42</v>
      </c>
      <c r="I31" s="159">
        <f>ROUND(E31*H31,2)</f>
        <v>1395.88</v>
      </c>
      <c r="J31" s="159">
        <v>45.58</v>
      </c>
      <c r="K31" s="159">
        <f>ROUND(E31*J31,2)</f>
        <v>546.5</v>
      </c>
      <c r="L31" s="159">
        <v>21</v>
      </c>
      <c r="M31" s="159">
        <f>G31*(1+L31/100)</f>
        <v>0</v>
      </c>
      <c r="N31" s="154">
        <v>3.2000000000000003E-4</v>
      </c>
      <c r="O31" s="154">
        <f>ROUND(E31*N31,5)</f>
        <v>3.8400000000000001E-3</v>
      </c>
      <c r="P31" s="154">
        <v>0</v>
      </c>
      <c r="Q31" s="154">
        <f>ROUND(E31*P31,5)</f>
        <v>0</v>
      </c>
      <c r="R31" s="154"/>
      <c r="S31" s="154"/>
      <c r="T31" s="155">
        <v>0.11</v>
      </c>
      <c r="U31" s="154">
        <f>ROUND(E31*T31,2)</f>
        <v>1.32</v>
      </c>
      <c r="V31" s="148"/>
      <c r="W31" s="148"/>
      <c r="X31" s="148"/>
      <c r="Y31" s="148"/>
      <c r="Z31" s="148"/>
      <c r="AA31" s="148"/>
      <c r="AB31" s="148"/>
      <c r="AC31" s="148"/>
      <c r="AD31" s="148"/>
      <c r="AE31" s="148" t="s">
        <v>122</v>
      </c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229">
        <v>22</v>
      </c>
      <c r="B32" s="230" t="s">
        <v>158</v>
      </c>
      <c r="C32" s="231" t="s">
        <v>159</v>
      </c>
      <c r="D32" s="232" t="s">
        <v>0</v>
      </c>
      <c r="E32" s="233">
        <v>4.1399999999999997</v>
      </c>
      <c r="F32" s="169"/>
      <c r="G32" s="233">
        <f t="shared" si="14"/>
        <v>0</v>
      </c>
      <c r="H32" s="159">
        <v>0</v>
      </c>
      <c r="I32" s="159">
        <f>ROUND(E32*H32,2)</f>
        <v>0</v>
      </c>
      <c r="J32" s="159">
        <v>4.1500000000000004</v>
      </c>
      <c r="K32" s="159">
        <f>ROUND(E32*J32,2)</f>
        <v>17.18</v>
      </c>
      <c r="L32" s="159">
        <v>21</v>
      </c>
      <c r="M32" s="159">
        <f>G32*(1+L32/100)</f>
        <v>0</v>
      </c>
      <c r="N32" s="154">
        <v>0</v>
      </c>
      <c r="O32" s="154">
        <f>ROUND(E32*N32,5)</f>
        <v>0</v>
      </c>
      <c r="P32" s="154">
        <v>0</v>
      </c>
      <c r="Q32" s="154">
        <f>ROUND(E32*P32,5)</f>
        <v>0</v>
      </c>
      <c r="R32" s="154"/>
      <c r="S32" s="154"/>
      <c r="T32" s="155">
        <v>0</v>
      </c>
      <c r="U32" s="154">
        <f>ROUND(E32*T32,2)</f>
        <v>0</v>
      </c>
      <c r="V32" s="148"/>
      <c r="W32" s="148"/>
      <c r="X32" s="148"/>
      <c r="Y32" s="148"/>
      <c r="Z32" s="148"/>
      <c r="AA32" s="148"/>
      <c r="AB32" s="148"/>
      <c r="AC32" s="148"/>
      <c r="AD32" s="148"/>
      <c r="AE32" s="148" t="s">
        <v>122</v>
      </c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x14ac:dyDescent="0.2">
      <c r="A33" s="234" t="s">
        <v>119</v>
      </c>
      <c r="B33" s="235" t="s">
        <v>74</v>
      </c>
      <c r="C33" s="236" t="s">
        <v>75</v>
      </c>
      <c r="D33" s="237"/>
      <c r="E33" s="172"/>
      <c r="F33" s="170"/>
      <c r="G33" s="172">
        <f>SUMIF(AE34:AE46,"&lt;&gt;NOR",G34:G46)</f>
        <v>0</v>
      </c>
      <c r="H33" s="160"/>
      <c r="I33" s="160">
        <f>SUM(I34:I46)</f>
        <v>15184.169999999998</v>
      </c>
      <c r="J33" s="160"/>
      <c r="K33" s="160">
        <f>SUM(K34:K46)</f>
        <v>3803.51</v>
      </c>
      <c r="L33" s="160"/>
      <c r="M33" s="160">
        <f>SUM(M34:M46)</f>
        <v>0</v>
      </c>
      <c r="N33" s="157"/>
      <c r="O33" s="157">
        <f>SUM(O34:O46)</f>
        <v>9.3880000000000019E-2</v>
      </c>
      <c r="P33" s="157"/>
      <c r="Q33" s="157">
        <f>SUM(Q34:Q46)</f>
        <v>0.10691000000000001</v>
      </c>
      <c r="R33" s="157"/>
      <c r="S33" s="157"/>
      <c r="T33" s="158"/>
      <c r="U33" s="157">
        <f>SUM(U34:U46)</f>
        <v>9.15</v>
      </c>
      <c r="AE33" t="s">
        <v>120</v>
      </c>
    </row>
    <row r="34" spans="1:60" outlineLevel="1" x14ac:dyDescent="0.2">
      <c r="A34" s="229">
        <v>23</v>
      </c>
      <c r="B34" s="230" t="s">
        <v>160</v>
      </c>
      <c r="C34" s="231" t="s">
        <v>161</v>
      </c>
      <c r="D34" s="232" t="s">
        <v>162</v>
      </c>
      <c r="E34" s="233">
        <v>1</v>
      </c>
      <c r="F34" s="169"/>
      <c r="G34" s="233">
        <f>F34*E34</f>
        <v>0</v>
      </c>
      <c r="H34" s="159">
        <v>0</v>
      </c>
      <c r="I34" s="159">
        <f t="shared" ref="I34:I46" si="15">ROUND(E34*H34,2)</f>
        <v>0</v>
      </c>
      <c r="J34" s="159">
        <v>154</v>
      </c>
      <c r="K34" s="159">
        <f t="shared" ref="K34:K46" si="16">ROUND(E34*J34,2)</f>
        <v>154</v>
      </c>
      <c r="L34" s="159">
        <v>21</v>
      </c>
      <c r="M34" s="159">
        <f t="shared" ref="M34:M46" si="17">G34*(1+L34/100)</f>
        <v>0</v>
      </c>
      <c r="N34" s="154">
        <v>0</v>
      </c>
      <c r="O34" s="154">
        <f t="shared" ref="O34:O46" si="18">ROUND(E34*N34,5)</f>
        <v>0</v>
      </c>
      <c r="P34" s="154">
        <v>3.4200000000000001E-2</v>
      </c>
      <c r="Q34" s="154">
        <f t="shared" ref="Q34:Q46" si="19">ROUND(E34*P34,5)</f>
        <v>3.4200000000000001E-2</v>
      </c>
      <c r="R34" s="154"/>
      <c r="S34" s="154"/>
      <c r="T34" s="155">
        <v>0.46500000000000002</v>
      </c>
      <c r="U34" s="154">
        <f t="shared" ref="U34:U46" si="20">ROUND(E34*T34,2)</f>
        <v>0.47</v>
      </c>
      <c r="V34" s="148"/>
      <c r="W34" s="148"/>
      <c r="X34" s="148"/>
      <c r="Y34" s="148"/>
      <c r="Z34" s="148"/>
      <c r="AA34" s="148"/>
      <c r="AB34" s="148"/>
      <c r="AC34" s="148"/>
      <c r="AD34" s="148"/>
      <c r="AE34" s="148" t="s">
        <v>122</v>
      </c>
      <c r="AF34" s="148"/>
      <c r="AG34" s="148"/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229">
        <v>24</v>
      </c>
      <c r="B35" s="230" t="s">
        <v>163</v>
      </c>
      <c r="C35" s="231" t="s">
        <v>164</v>
      </c>
      <c r="D35" s="232" t="s">
        <v>162</v>
      </c>
      <c r="E35" s="233">
        <v>1</v>
      </c>
      <c r="F35" s="169"/>
      <c r="G35" s="233">
        <f t="shared" ref="G35:G46" si="21">F35*E35</f>
        <v>0</v>
      </c>
      <c r="H35" s="159">
        <v>0</v>
      </c>
      <c r="I35" s="159">
        <f t="shared" si="15"/>
        <v>0</v>
      </c>
      <c r="J35" s="159">
        <v>126.5</v>
      </c>
      <c r="K35" s="159">
        <f t="shared" si="16"/>
        <v>126.5</v>
      </c>
      <c r="L35" s="159">
        <v>21</v>
      </c>
      <c r="M35" s="159">
        <f t="shared" si="17"/>
        <v>0</v>
      </c>
      <c r="N35" s="154">
        <v>0</v>
      </c>
      <c r="O35" s="154">
        <f t="shared" si="18"/>
        <v>0</v>
      </c>
      <c r="P35" s="154">
        <v>1.9460000000000002E-2</v>
      </c>
      <c r="Q35" s="154">
        <f t="shared" si="19"/>
        <v>1.9460000000000002E-2</v>
      </c>
      <c r="R35" s="154"/>
      <c r="S35" s="154"/>
      <c r="T35" s="155">
        <v>0.38200000000000001</v>
      </c>
      <c r="U35" s="154">
        <f t="shared" si="20"/>
        <v>0.38</v>
      </c>
      <c r="V35" s="148"/>
      <c r="W35" s="148"/>
      <c r="X35" s="148"/>
      <c r="Y35" s="148"/>
      <c r="Z35" s="148"/>
      <c r="AA35" s="148"/>
      <c r="AB35" s="148"/>
      <c r="AC35" s="148"/>
      <c r="AD35" s="148"/>
      <c r="AE35" s="148" t="s">
        <v>122</v>
      </c>
      <c r="AF35" s="148"/>
      <c r="AG35" s="148"/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229">
        <v>25</v>
      </c>
      <c r="B36" s="230" t="s">
        <v>165</v>
      </c>
      <c r="C36" s="231" t="s">
        <v>166</v>
      </c>
      <c r="D36" s="232" t="s">
        <v>162</v>
      </c>
      <c r="E36" s="233">
        <v>1</v>
      </c>
      <c r="F36" s="169"/>
      <c r="G36" s="233">
        <f t="shared" si="21"/>
        <v>0</v>
      </c>
      <c r="H36" s="159">
        <v>0</v>
      </c>
      <c r="I36" s="159">
        <f t="shared" si="15"/>
        <v>0</v>
      </c>
      <c r="J36" s="159">
        <v>143</v>
      </c>
      <c r="K36" s="159">
        <f t="shared" si="16"/>
        <v>143</v>
      </c>
      <c r="L36" s="159">
        <v>21</v>
      </c>
      <c r="M36" s="159">
        <f t="shared" si="17"/>
        <v>0</v>
      </c>
      <c r="N36" s="154">
        <v>0</v>
      </c>
      <c r="O36" s="154">
        <f t="shared" si="18"/>
        <v>0</v>
      </c>
      <c r="P36" s="154">
        <v>3.2899999999999999E-2</v>
      </c>
      <c r="Q36" s="154">
        <f t="shared" si="19"/>
        <v>3.2899999999999999E-2</v>
      </c>
      <c r="R36" s="154"/>
      <c r="S36" s="154"/>
      <c r="T36" s="155">
        <v>0.432</v>
      </c>
      <c r="U36" s="154">
        <f t="shared" si="20"/>
        <v>0.43</v>
      </c>
      <c r="V36" s="148"/>
      <c r="W36" s="148"/>
      <c r="X36" s="148"/>
      <c r="Y36" s="148"/>
      <c r="Z36" s="148"/>
      <c r="AA36" s="148"/>
      <c r="AB36" s="148"/>
      <c r="AC36" s="148"/>
      <c r="AD36" s="148"/>
      <c r="AE36" s="148" t="s">
        <v>122</v>
      </c>
      <c r="AF36" s="148"/>
      <c r="AG36" s="148"/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229">
        <v>26</v>
      </c>
      <c r="B37" s="230" t="s">
        <v>167</v>
      </c>
      <c r="C37" s="231" t="s">
        <v>168</v>
      </c>
      <c r="D37" s="232" t="s">
        <v>162</v>
      </c>
      <c r="E37" s="233">
        <v>1</v>
      </c>
      <c r="F37" s="169"/>
      <c r="G37" s="233">
        <f t="shared" si="21"/>
        <v>0</v>
      </c>
      <c r="H37" s="159">
        <v>0</v>
      </c>
      <c r="I37" s="159">
        <f t="shared" si="15"/>
        <v>0</v>
      </c>
      <c r="J37" s="159">
        <v>120</v>
      </c>
      <c r="K37" s="159">
        <f t="shared" si="16"/>
        <v>120</v>
      </c>
      <c r="L37" s="159">
        <v>21</v>
      </c>
      <c r="M37" s="159">
        <f t="shared" si="17"/>
        <v>0</v>
      </c>
      <c r="N37" s="154">
        <v>0</v>
      </c>
      <c r="O37" s="154">
        <f t="shared" si="18"/>
        <v>0</v>
      </c>
      <c r="P37" s="154">
        <v>1.7069999999999998E-2</v>
      </c>
      <c r="Q37" s="154">
        <f t="shared" si="19"/>
        <v>1.7069999999999998E-2</v>
      </c>
      <c r="R37" s="154"/>
      <c r="S37" s="154"/>
      <c r="T37" s="155">
        <v>0.36199999999999999</v>
      </c>
      <c r="U37" s="154">
        <f t="shared" si="20"/>
        <v>0.36</v>
      </c>
      <c r="V37" s="148"/>
      <c r="W37" s="148"/>
      <c r="X37" s="148"/>
      <c r="Y37" s="148"/>
      <c r="Z37" s="148"/>
      <c r="AA37" s="148"/>
      <c r="AB37" s="148"/>
      <c r="AC37" s="148"/>
      <c r="AD37" s="148"/>
      <c r="AE37" s="148" t="s">
        <v>122</v>
      </c>
      <c r="AF37" s="148"/>
      <c r="AG37" s="148"/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229">
        <v>27</v>
      </c>
      <c r="B38" s="230" t="s">
        <v>169</v>
      </c>
      <c r="C38" s="231" t="s">
        <v>170</v>
      </c>
      <c r="D38" s="232" t="s">
        <v>162</v>
      </c>
      <c r="E38" s="233">
        <v>2</v>
      </c>
      <c r="F38" s="169"/>
      <c r="G38" s="233">
        <f t="shared" si="21"/>
        <v>0</v>
      </c>
      <c r="H38" s="159">
        <v>0</v>
      </c>
      <c r="I38" s="159">
        <f t="shared" si="15"/>
        <v>0</v>
      </c>
      <c r="J38" s="159">
        <v>73.599999999999994</v>
      </c>
      <c r="K38" s="159">
        <f t="shared" si="16"/>
        <v>147.19999999999999</v>
      </c>
      <c r="L38" s="159">
        <v>21</v>
      </c>
      <c r="M38" s="159">
        <f t="shared" si="17"/>
        <v>0</v>
      </c>
      <c r="N38" s="154">
        <v>0</v>
      </c>
      <c r="O38" s="154">
        <f t="shared" si="18"/>
        <v>0</v>
      </c>
      <c r="P38" s="154">
        <v>8.5999999999999998E-4</v>
      </c>
      <c r="Q38" s="154">
        <f t="shared" si="19"/>
        <v>1.72E-3</v>
      </c>
      <c r="R38" s="154"/>
      <c r="S38" s="154"/>
      <c r="T38" s="155">
        <v>0.222</v>
      </c>
      <c r="U38" s="154">
        <f t="shared" si="20"/>
        <v>0.44</v>
      </c>
      <c r="V38" s="148"/>
      <c r="W38" s="148"/>
      <c r="X38" s="148"/>
      <c r="Y38" s="148"/>
      <c r="Z38" s="148"/>
      <c r="AA38" s="148"/>
      <c r="AB38" s="148"/>
      <c r="AC38" s="148"/>
      <c r="AD38" s="148"/>
      <c r="AE38" s="148" t="s">
        <v>122</v>
      </c>
      <c r="AF38" s="148"/>
      <c r="AG38" s="148"/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229">
        <v>28</v>
      </c>
      <c r="B39" s="230" t="s">
        <v>171</v>
      </c>
      <c r="C39" s="231" t="s">
        <v>172</v>
      </c>
      <c r="D39" s="232" t="s">
        <v>162</v>
      </c>
      <c r="E39" s="233">
        <v>1</v>
      </c>
      <c r="F39" s="169"/>
      <c r="G39" s="233">
        <f t="shared" si="21"/>
        <v>0</v>
      </c>
      <c r="H39" s="159">
        <v>4419.46</v>
      </c>
      <c r="I39" s="159">
        <f t="shared" si="15"/>
        <v>4419.46</v>
      </c>
      <c r="J39" s="159">
        <v>690.54</v>
      </c>
      <c r="K39" s="159">
        <f t="shared" si="16"/>
        <v>690.54</v>
      </c>
      <c r="L39" s="159">
        <v>21</v>
      </c>
      <c r="M39" s="159">
        <f t="shared" si="17"/>
        <v>0</v>
      </c>
      <c r="N39" s="154">
        <v>2.794E-2</v>
      </c>
      <c r="O39" s="154">
        <f t="shared" si="18"/>
        <v>2.794E-2</v>
      </c>
      <c r="P39" s="154">
        <v>0</v>
      </c>
      <c r="Q39" s="154">
        <f t="shared" si="19"/>
        <v>0</v>
      </c>
      <c r="R39" s="154"/>
      <c r="S39" s="154"/>
      <c r="T39" s="155">
        <v>1.5</v>
      </c>
      <c r="U39" s="154">
        <f t="shared" si="20"/>
        <v>1.5</v>
      </c>
      <c r="V39" s="148"/>
      <c r="W39" s="148"/>
      <c r="X39" s="148"/>
      <c r="Y39" s="148"/>
      <c r="Z39" s="148"/>
      <c r="AA39" s="148"/>
      <c r="AB39" s="148"/>
      <c r="AC39" s="148"/>
      <c r="AD39" s="148"/>
      <c r="AE39" s="148" t="s">
        <v>122</v>
      </c>
      <c r="AF39" s="148"/>
      <c r="AG39" s="148"/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229">
        <v>29</v>
      </c>
      <c r="B40" s="230" t="s">
        <v>173</v>
      </c>
      <c r="C40" s="231" t="s">
        <v>174</v>
      </c>
      <c r="D40" s="232" t="s">
        <v>162</v>
      </c>
      <c r="E40" s="233">
        <v>1</v>
      </c>
      <c r="F40" s="169"/>
      <c r="G40" s="233">
        <f t="shared" si="21"/>
        <v>0</v>
      </c>
      <c r="H40" s="159">
        <v>2032.63</v>
      </c>
      <c r="I40" s="159">
        <f t="shared" si="15"/>
        <v>2032.63</v>
      </c>
      <c r="J40" s="159">
        <v>547.36999999999989</v>
      </c>
      <c r="K40" s="159">
        <f t="shared" si="16"/>
        <v>547.37</v>
      </c>
      <c r="L40" s="159">
        <v>21</v>
      </c>
      <c r="M40" s="159">
        <f t="shared" si="17"/>
        <v>0</v>
      </c>
      <c r="N40" s="154">
        <v>1.421E-2</v>
      </c>
      <c r="O40" s="154">
        <f t="shared" si="18"/>
        <v>1.421E-2</v>
      </c>
      <c r="P40" s="154">
        <v>0</v>
      </c>
      <c r="Q40" s="154">
        <f t="shared" si="19"/>
        <v>0</v>
      </c>
      <c r="R40" s="154"/>
      <c r="S40" s="154"/>
      <c r="T40" s="155">
        <v>1.1890000000000001</v>
      </c>
      <c r="U40" s="154">
        <f t="shared" si="20"/>
        <v>1.19</v>
      </c>
      <c r="V40" s="148"/>
      <c r="W40" s="148"/>
      <c r="X40" s="148"/>
      <c r="Y40" s="148"/>
      <c r="Z40" s="148"/>
      <c r="AA40" s="148"/>
      <c r="AB40" s="148"/>
      <c r="AC40" s="148"/>
      <c r="AD40" s="148"/>
      <c r="AE40" s="148" t="s">
        <v>122</v>
      </c>
      <c r="AF40" s="148"/>
      <c r="AG40" s="148"/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229">
        <v>30</v>
      </c>
      <c r="B41" s="230" t="s">
        <v>175</v>
      </c>
      <c r="C41" s="231" t="s">
        <v>176</v>
      </c>
      <c r="D41" s="232" t="s">
        <v>162</v>
      </c>
      <c r="E41" s="233">
        <v>1</v>
      </c>
      <c r="F41" s="169"/>
      <c r="G41" s="233">
        <f t="shared" si="21"/>
        <v>0</v>
      </c>
      <c r="H41" s="159">
        <v>2621.59</v>
      </c>
      <c r="I41" s="159">
        <f t="shared" si="15"/>
        <v>2621.59</v>
      </c>
      <c r="J41" s="159">
        <v>1133.4099999999999</v>
      </c>
      <c r="K41" s="159">
        <f t="shared" si="16"/>
        <v>1133.4100000000001</v>
      </c>
      <c r="L41" s="159">
        <v>21</v>
      </c>
      <c r="M41" s="159">
        <f t="shared" si="17"/>
        <v>0</v>
      </c>
      <c r="N41" s="154">
        <v>4.6780000000000002E-2</v>
      </c>
      <c r="O41" s="154">
        <f t="shared" si="18"/>
        <v>4.6780000000000002E-2</v>
      </c>
      <c r="P41" s="154">
        <v>0</v>
      </c>
      <c r="Q41" s="154">
        <f t="shared" si="19"/>
        <v>0</v>
      </c>
      <c r="R41" s="154"/>
      <c r="S41" s="154"/>
      <c r="T41" s="155">
        <v>2.4620000000000002</v>
      </c>
      <c r="U41" s="154">
        <f t="shared" si="20"/>
        <v>2.46</v>
      </c>
      <c r="V41" s="148"/>
      <c r="W41" s="148"/>
      <c r="X41" s="148"/>
      <c r="Y41" s="148"/>
      <c r="Z41" s="148"/>
      <c r="AA41" s="148"/>
      <c r="AB41" s="148"/>
      <c r="AC41" s="148"/>
      <c r="AD41" s="148"/>
      <c r="AE41" s="148" t="s">
        <v>122</v>
      </c>
      <c r="AF41" s="148"/>
      <c r="AG41" s="148"/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ht="22.5" outlineLevel="1" x14ac:dyDescent="0.2">
      <c r="A42" s="229">
        <v>31</v>
      </c>
      <c r="B42" s="230" t="s">
        <v>177</v>
      </c>
      <c r="C42" s="231" t="s">
        <v>178</v>
      </c>
      <c r="D42" s="232" t="s">
        <v>179</v>
      </c>
      <c r="E42" s="233">
        <v>1</v>
      </c>
      <c r="F42" s="169"/>
      <c r="G42" s="233">
        <f t="shared" si="21"/>
        <v>0</v>
      </c>
      <c r="H42" s="159">
        <v>695.63</v>
      </c>
      <c r="I42" s="159">
        <f t="shared" si="15"/>
        <v>695.63</v>
      </c>
      <c r="J42" s="159">
        <v>184.37</v>
      </c>
      <c r="K42" s="159">
        <f t="shared" si="16"/>
        <v>184.37</v>
      </c>
      <c r="L42" s="159">
        <v>21</v>
      </c>
      <c r="M42" s="159">
        <f t="shared" si="17"/>
        <v>0</v>
      </c>
      <c r="N42" s="154">
        <v>1E-3</v>
      </c>
      <c r="O42" s="154">
        <f t="shared" si="18"/>
        <v>1E-3</v>
      </c>
      <c r="P42" s="154">
        <v>0</v>
      </c>
      <c r="Q42" s="154">
        <f t="shared" si="19"/>
        <v>0</v>
      </c>
      <c r="R42" s="154"/>
      <c r="S42" s="154"/>
      <c r="T42" s="155">
        <v>0.44500000000000001</v>
      </c>
      <c r="U42" s="154">
        <f t="shared" si="20"/>
        <v>0.45</v>
      </c>
      <c r="V42" s="148"/>
      <c r="W42" s="148"/>
      <c r="X42" s="148"/>
      <c r="Y42" s="148"/>
      <c r="Z42" s="148"/>
      <c r="AA42" s="148"/>
      <c r="AB42" s="148"/>
      <c r="AC42" s="148"/>
      <c r="AD42" s="148"/>
      <c r="AE42" s="148" t="s">
        <v>122</v>
      </c>
      <c r="AF42" s="148"/>
      <c r="AG42" s="148"/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229">
        <v>32</v>
      </c>
      <c r="B43" s="230" t="s">
        <v>180</v>
      </c>
      <c r="C43" s="231" t="s">
        <v>181</v>
      </c>
      <c r="D43" s="232" t="s">
        <v>162</v>
      </c>
      <c r="E43" s="233">
        <v>1</v>
      </c>
      <c r="F43" s="169"/>
      <c r="G43" s="233">
        <f t="shared" si="21"/>
        <v>0</v>
      </c>
      <c r="H43" s="159">
        <v>2130.23</v>
      </c>
      <c r="I43" s="159">
        <f t="shared" si="15"/>
        <v>2130.23</v>
      </c>
      <c r="J43" s="159">
        <v>269.77</v>
      </c>
      <c r="K43" s="159">
        <f t="shared" si="16"/>
        <v>269.77</v>
      </c>
      <c r="L43" s="159">
        <v>21</v>
      </c>
      <c r="M43" s="159">
        <f t="shared" si="17"/>
        <v>0</v>
      </c>
      <c r="N43" s="154">
        <v>1.5299999999999999E-3</v>
      </c>
      <c r="O43" s="154">
        <f t="shared" si="18"/>
        <v>1.5299999999999999E-3</v>
      </c>
      <c r="P43" s="154">
        <v>0</v>
      </c>
      <c r="Q43" s="154">
        <f t="shared" si="19"/>
        <v>0</v>
      </c>
      <c r="R43" s="154"/>
      <c r="S43" s="154"/>
      <c r="T43" s="155">
        <v>0.65500000000000003</v>
      </c>
      <c r="U43" s="154">
        <f t="shared" si="20"/>
        <v>0.66</v>
      </c>
      <c r="V43" s="148"/>
      <c r="W43" s="148"/>
      <c r="X43" s="148"/>
      <c r="Y43" s="148"/>
      <c r="Z43" s="148"/>
      <c r="AA43" s="148"/>
      <c r="AB43" s="148"/>
      <c r="AC43" s="148"/>
      <c r="AD43" s="148"/>
      <c r="AE43" s="148" t="s">
        <v>122</v>
      </c>
      <c r="AF43" s="148"/>
      <c r="AG43" s="148"/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229">
        <v>33</v>
      </c>
      <c r="B44" s="230" t="s">
        <v>182</v>
      </c>
      <c r="C44" s="231" t="s">
        <v>183</v>
      </c>
      <c r="D44" s="232" t="s">
        <v>162</v>
      </c>
      <c r="E44" s="233">
        <v>1</v>
      </c>
      <c r="F44" s="169"/>
      <c r="G44" s="233">
        <f t="shared" si="21"/>
        <v>0</v>
      </c>
      <c r="H44" s="159">
        <v>0</v>
      </c>
      <c r="I44" s="159">
        <f t="shared" si="15"/>
        <v>0</v>
      </c>
      <c r="J44" s="159">
        <v>71.900000000000006</v>
      </c>
      <c r="K44" s="159">
        <f t="shared" si="16"/>
        <v>71.900000000000006</v>
      </c>
      <c r="L44" s="159">
        <v>21</v>
      </c>
      <c r="M44" s="159">
        <f t="shared" si="17"/>
        <v>0</v>
      </c>
      <c r="N44" s="154">
        <v>0</v>
      </c>
      <c r="O44" s="154">
        <f t="shared" si="18"/>
        <v>0</v>
      </c>
      <c r="P44" s="154">
        <v>1.56E-3</v>
      </c>
      <c r="Q44" s="154">
        <f t="shared" si="19"/>
        <v>1.56E-3</v>
      </c>
      <c r="R44" s="154"/>
      <c r="S44" s="154"/>
      <c r="T44" s="155">
        <v>0.217</v>
      </c>
      <c r="U44" s="154">
        <f t="shared" si="20"/>
        <v>0.22</v>
      </c>
      <c r="V44" s="148"/>
      <c r="W44" s="148"/>
      <c r="X44" s="148"/>
      <c r="Y44" s="148"/>
      <c r="Z44" s="148"/>
      <c r="AA44" s="148"/>
      <c r="AB44" s="148"/>
      <c r="AC44" s="148"/>
      <c r="AD44" s="148"/>
      <c r="AE44" s="148" t="s">
        <v>122</v>
      </c>
      <c r="AF44" s="148"/>
      <c r="AG44" s="148"/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229">
        <v>34</v>
      </c>
      <c r="B45" s="230" t="s">
        <v>184</v>
      </c>
      <c r="C45" s="231" t="s">
        <v>185</v>
      </c>
      <c r="D45" s="232" t="s">
        <v>162</v>
      </c>
      <c r="E45" s="233">
        <v>1</v>
      </c>
      <c r="F45" s="169"/>
      <c r="G45" s="233">
        <f t="shared" si="21"/>
        <v>0</v>
      </c>
      <c r="H45" s="159">
        <v>3284.63</v>
      </c>
      <c r="I45" s="159">
        <f t="shared" si="15"/>
        <v>3284.63</v>
      </c>
      <c r="J45" s="159">
        <v>215.36999999999989</v>
      </c>
      <c r="K45" s="159">
        <f t="shared" si="16"/>
        <v>215.37</v>
      </c>
      <c r="L45" s="159">
        <v>21</v>
      </c>
      <c r="M45" s="159">
        <f t="shared" si="17"/>
        <v>0</v>
      </c>
      <c r="N45" s="154">
        <v>2.4199999999999998E-3</v>
      </c>
      <c r="O45" s="154">
        <f t="shared" si="18"/>
        <v>2.4199999999999998E-3</v>
      </c>
      <c r="P45" s="154">
        <v>0</v>
      </c>
      <c r="Q45" s="154">
        <f t="shared" si="19"/>
        <v>0</v>
      </c>
      <c r="R45" s="154"/>
      <c r="S45" s="154"/>
      <c r="T45" s="155">
        <v>0.58699999999999997</v>
      </c>
      <c r="U45" s="154">
        <f t="shared" si="20"/>
        <v>0.59</v>
      </c>
      <c r="V45" s="148"/>
      <c r="W45" s="148"/>
      <c r="X45" s="148"/>
      <c r="Y45" s="148"/>
      <c r="Z45" s="148"/>
      <c r="AA45" s="148"/>
      <c r="AB45" s="148"/>
      <c r="AC45" s="148"/>
      <c r="AD45" s="148"/>
      <c r="AE45" s="148" t="s">
        <v>122</v>
      </c>
      <c r="AF45" s="148"/>
      <c r="AG45" s="148"/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229">
        <v>35</v>
      </c>
      <c r="B46" s="230" t="s">
        <v>186</v>
      </c>
      <c r="C46" s="231" t="s">
        <v>187</v>
      </c>
      <c r="D46" s="232" t="s">
        <v>0</v>
      </c>
      <c r="E46" s="233">
        <v>0.28999999999999998</v>
      </c>
      <c r="F46" s="169"/>
      <c r="G46" s="233">
        <f t="shared" si="21"/>
        <v>0</v>
      </c>
      <c r="H46" s="159">
        <v>0</v>
      </c>
      <c r="I46" s="159">
        <f t="shared" si="15"/>
        <v>0</v>
      </c>
      <c r="J46" s="159">
        <v>0.28999999999999998</v>
      </c>
      <c r="K46" s="159">
        <f t="shared" si="16"/>
        <v>0.08</v>
      </c>
      <c r="L46" s="159">
        <v>21</v>
      </c>
      <c r="M46" s="159">
        <f t="shared" si="17"/>
        <v>0</v>
      </c>
      <c r="N46" s="154">
        <v>0</v>
      </c>
      <c r="O46" s="154">
        <f t="shared" si="18"/>
        <v>0</v>
      </c>
      <c r="P46" s="154">
        <v>0</v>
      </c>
      <c r="Q46" s="154">
        <f t="shared" si="19"/>
        <v>0</v>
      </c>
      <c r="R46" s="154"/>
      <c r="S46" s="154"/>
      <c r="T46" s="155">
        <v>0</v>
      </c>
      <c r="U46" s="154">
        <f t="shared" si="20"/>
        <v>0</v>
      </c>
      <c r="V46" s="148"/>
      <c r="W46" s="148"/>
      <c r="X46" s="148"/>
      <c r="Y46" s="148"/>
      <c r="Z46" s="148"/>
      <c r="AA46" s="148"/>
      <c r="AB46" s="148"/>
      <c r="AC46" s="148"/>
      <c r="AD46" s="148"/>
      <c r="AE46" s="148" t="s">
        <v>122</v>
      </c>
      <c r="AF46" s="148"/>
      <c r="AG46" s="148"/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x14ac:dyDescent="0.2">
      <c r="A47" s="234" t="s">
        <v>119</v>
      </c>
      <c r="B47" s="235" t="s">
        <v>76</v>
      </c>
      <c r="C47" s="236" t="s">
        <v>77</v>
      </c>
      <c r="D47" s="237"/>
      <c r="E47" s="172"/>
      <c r="F47" s="170"/>
      <c r="G47" s="172">
        <f>G48+G49+G50+G51+G52</f>
        <v>0</v>
      </c>
      <c r="H47" s="160"/>
      <c r="I47" s="160">
        <f>SUM(I48:I49)</f>
        <v>20.32</v>
      </c>
      <c r="J47" s="160"/>
      <c r="K47" s="160">
        <f>SUM(K48:K49)</f>
        <v>831.68000000000006</v>
      </c>
      <c r="L47" s="160"/>
      <c r="M47" s="160">
        <f>SUM(M48:M49)</f>
        <v>0</v>
      </c>
      <c r="N47" s="157"/>
      <c r="O47" s="157">
        <f>SUM(O48:O49)</f>
        <v>7.9999999999999993E-5</v>
      </c>
      <c r="P47" s="157"/>
      <c r="Q47" s="157">
        <f>SUM(Q48:Q49)</f>
        <v>0</v>
      </c>
      <c r="R47" s="157"/>
      <c r="S47" s="157"/>
      <c r="T47" s="158"/>
      <c r="U47" s="157">
        <f>SUM(U48:U49)</f>
        <v>2.2400000000000002</v>
      </c>
      <c r="AE47" t="s">
        <v>120</v>
      </c>
    </row>
    <row r="48" spans="1:60" outlineLevel="1" x14ac:dyDescent="0.2">
      <c r="A48" s="229">
        <v>32</v>
      </c>
      <c r="B48" s="230" t="s">
        <v>188</v>
      </c>
      <c r="C48" s="231" t="s">
        <v>189</v>
      </c>
      <c r="D48" s="232" t="s">
        <v>179</v>
      </c>
      <c r="E48" s="233">
        <v>7</v>
      </c>
      <c r="F48" s="169"/>
      <c r="G48" s="233">
        <f>F48*E48</f>
        <v>0</v>
      </c>
      <c r="H48" s="159">
        <v>2.54</v>
      </c>
      <c r="I48" s="159">
        <f>ROUND(E48*H48,2)</f>
        <v>17.78</v>
      </c>
      <c r="J48" s="159">
        <v>103.96</v>
      </c>
      <c r="K48" s="159">
        <f>ROUND(E48*J48,2)</f>
        <v>727.72</v>
      </c>
      <c r="L48" s="159">
        <v>21</v>
      </c>
      <c r="M48" s="159">
        <f>G48*(1+L48/100)</f>
        <v>0</v>
      </c>
      <c r="N48" s="154">
        <v>1.0000000000000001E-5</v>
      </c>
      <c r="O48" s="154">
        <f>ROUND(E48*N48,5)</f>
        <v>6.9999999999999994E-5</v>
      </c>
      <c r="P48" s="154">
        <v>0</v>
      </c>
      <c r="Q48" s="154">
        <f>ROUND(E48*P48,5)</f>
        <v>0</v>
      </c>
      <c r="R48" s="154"/>
      <c r="S48" s="154"/>
      <c r="T48" s="155">
        <v>0.28000000000000003</v>
      </c>
      <c r="U48" s="154">
        <f>ROUND(E48*T48,2)</f>
        <v>1.96</v>
      </c>
      <c r="V48" s="148"/>
      <c r="W48" s="148"/>
      <c r="X48" s="148"/>
      <c r="Y48" s="148"/>
      <c r="Z48" s="148"/>
      <c r="AA48" s="148"/>
      <c r="AB48" s="148"/>
      <c r="AC48" s="148"/>
      <c r="AD48" s="148"/>
      <c r="AE48" s="148" t="s">
        <v>122</v>
      </c>
      <c r="AF48" s="148"/>
      <c r="AG48" s="148"/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229">
        <v>33</v>
      </c>
      <c r="B49" s="230" t="s">
        <v>192</v>
      </c>
      <c r="C49" s="231" t="s">
        <v>240</v>
      </c>
      <c r="D49" s="232" t="s">
        <v>238</v>
      </c>
      <c r="E49" s="233">
        <v>1</v>
      </c>
      <c r="F49" s="169"/>
      <c r="G49" s="233">
        <f t="shared" ref="G49:G52" si="22">F49*E49</f>
        <v>0</v>
      </c>
      <c r="H49" s="159">
        <v>2.54</v>
      </c>
      <c r="I49" s="159">
        <f>ROUND(E49*H49,2)</f>
        <v>2.54</v>
      </c>
      <c r="J49" s="159">
        <v>103.96</v>
      </c>
      <c r="K49" s="159">
        <f>ROUND(E49*J49,2)</f>
        <v>103.96</v>
      </c>
      <c r="L49" s="159">
        <v>21</v>
      </c>
      <c r="M49" s="159">
        <f>G49*(1+L49/100)</f>
        <v>0</v>
      </c>
      <c r="N49" s="154">
        <v>1.0000000000000001E-5</v>
      </c>
      <c r="O49" s="154">
        <f>ROUND(E49*N49,5)</f>
        <v>1.0000000000000001E-5</v>
      </c>
      <c r="P49" s="154">
        <v>0</v>
      </c>
      <c r="Q49" s="154">
        <f>ROUND(E49*P49,5)</f>
        <v>0</v>
      </c>
      <c r="R49" s="154"/>
      <c r="S49" s="154"/>
      <c r="T49" s="155">
        <v>0.28000000000000003</v>
      </c>
      <c r="U49" s="154">
        <f>ROUND(E49*T49,2)</f>
        <v>0.28000000000000003</v>
      </c>
      <c r="V49" s="148"/>
      <c r="W49" s="148"/>
      <c r="X49" s="148"/>
      <c r="Y49" s="148"/>
      <c r="Z49" s="148"/>
      <c r="AA49" s="148"/>
      <c r="AB49" s="148"/>
      <c r="AC49" s="148"/>
      <c r="AD49" s="148"/>
      <c r="AE49" s="148" t="s">
        <v>122</v>
      </c>
      <c r="AF49" s="148"/>
      <c r="AG49" s="148"/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229">
        <v>34</v>
      </c>
      <c r="B50" s="230" t="s">
        <v>29</v>
      </c>
      <c r="C50" s="231" t="s">
        <v>241</v>
      </c>
      <c r="D50" s="232" t="s">
        <v>237</v>
      </c>
      <c r="E50" s="233">
        <v>4</v>
      </c>
      <c r="F50" s="169"/>
      <c r="G50" s="233">
        <f t="shared" si="22"/>
        <v>0</v>
      </c>
      <c r="H50" s="159"/>
      <c r="I50" s="159"/>
      <c r="J50" s="159"/>
      <c r="K50" s="159"/>
      <c r="L50" s="159"/>
      <c r="M50" s="159"/>
      <c r="N50" s="154"/>
      <c r="O50" s="154"/>
      <c r="P50" s="154"/>
      <c r="Q50" s="154"/>
      <c r="R50" s="154"/>
      <c r="S50" s="154"/>
      <c r="T50" s="155"/>
      <c r="U50" s="154"/>
      <c r="V50" s="148"/>
      <c r="W50" s="148"/>
      <c r="X50" s="148"/>
      <c r="Y50" s="148"/>
      <c r="Z50" s="148"/>
      <c r="AA50" s="148"/>
      <c r="AB50" s="148"/>
      <c r="AC50" s="148"/>
      <c r="AD50" s="148"/>
      <c r="AE50" s="148"/>
      <c r="AF50" s="148"/>
      <c r="AG50" s="148"/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229">
        <v>35</v>
      </c>
      <c r="B51" s="230" t="s">
        <v>29</v>
      </c>
      <c r="C51" s="231" t="s">
        <v>242</v>
      </c>
      <c r="D51" s="232" t="s">
        <v>237</v>
      </c>
      <c r="E51" s="233">
        <v>3</v>
      </c>
      <c r="F51" s="169"/>
      <c r="G51" s="233">
        <f t="shared" si="22"/>
        <v>0</v>
      </c>
      <c r="H51" s="159"/>
      <c r="I51" s="159"/>
      <c r="J51" s="159"/>
      <c r="K51" s="159"/>
      <c r="L51" s="159"/>
      <c r="M51" s="159"/>
      <c r="N51" s="154"/>
      <c r="O51" s="154"/>
      <c r="P51" s="154"/>
      <c r="Q51" s="154"/>
      <c r="R51" s="154"/>
      <c r="S51" s="154"/>
      <c r="T51" s="155"/>
      <c r="U51" s="154"/>
      <c r="V51" s="148"/>
      <c r="W51" s="148"/>
      <c r="X51" s="148"/>
      <c r="Y51" s="148"/>
      <c r="Z51" s="148"/>
      <c r="AA51" s="148"/>
      <c r="AB51" s="148"/>
      <c r="AC51" s="148"/>
      <c r="AD51" s="148"/>
      <c r="AE51" s="148"/>
      <c r="AF51" s="148"/>
      <c r="AG51" s="148"/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229">
        <v>36</v>
      </c>
      <c r="B52" s="230" t="s">
        <v>190</v>
      </c>
      <c r="C52" s="231" t="s">
        <v>191</v>
      </c>
      <c r="D52" s="232" t="s">
        <v>0</v>
      </c>
      <c r="E52" s="233">
        <v>1.05</v>
      </c>
      <c r="F52" s="169"/>
      <c r="G52" s="233">
        <f t="shared" si="22"/>
        <v>0</v>
      </c>
      <c r="H52" s="159"/>
      <c r="I52" s="159"/>
      <c r="J52" s="159"/>
      <c r="K52" s="159"/>
      <c r="L52" s="159"/>
      <c r="M52" s="159"/>
      <c r="N52" s="154"/>
      <c r="O52" s="154"/>
      <c r="P52" s="154"/>
      <c r="Q52" s="154"/>
      <c r="R52" s="154"/>
      <c r="S52" s="154"/>
      <c r="T52" s="155"/>
      <c r="U52" s="154"/>
      <c r="V52" s="148"/>
      <c r="W52" s="148"/>
      <c r="X52" s="148"/>
      <c r="Y52" s="148"/>
      <c r="Z52" s="148"/>
      <c r="AA52" s="148"/>
      <c r="AB52" s="148"/>
      <c r="AC52" s="148"/>
      <c r="AD52" s="148"/>
      <c r="AE52" s="148"/>
      <c r="AF52" s="148"/>
      <c r="AG52" s="148"/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x14ac:dyDescent="0.2">
      <c r="A53" s="234" t="s">
        <v>119</v>
      </c>
      <c r="B53" s="235" t="s">
        <v>78</v>
      </c>
      <c r="C53" s="236" t="s">
        <v>79</v>
      </c>
      <c r="D53" s="237"/>
      <c r="E53" s="172"/>
      <c r="F53" s="170"/>
      <c r="G53" s="172">
        <f>SUMIF(AE54:AE61,"&lt;&gt;NOR",G54:G61)</f>
        <v>0</v>
      </c>
      <c r="H53" s="160"/>
      <c r="I53" s="160">
        <f>SUM(I54:I61)</f>
        <v>2482.75</v>
      </c>
      <c r="J53" s="160"/>
      <c r="K53" s="160">
        <f>SUM(K54:K61)</f>
        <v>9543.32</v>
      </c>
      <c r="L53" s="160"/>
      <c r="M53" s="160">
        <f>SUM(M54:M61)</f>
        <v>0</v>
      </c>
      <c r="N53" s="157"/>
      <c r="O53" s="157">
        <f>SUM(O54:O61)</f>
        <v>0.11440999999999998</v>
      </c>
      <c r="P53" s="157"/>
      <c r="Q53" s="157">
        <f>SUM(Q54:Q61)</f>
        <v>0</v>
      </c>
      <c r="R53" s="157"/>
      <c r="S53" s="157"/>
      <c r="T53" s="158"/>
      <c r="U53" s="157">
        <f>SUM(U54:U61)</f>
        <v>22.539999999999996</v>
      </c>
      <c r="AE53" t="s">
        <v>120</v>
      </c>
    </row>
    <row r="54" spans="1:60" outlineLevel="1" x14ac:dyDescent="0.2">
      <c r="A54" s="229">
        <v>37</v>
      </c>
      <c r="B54" s="230" t="s">
        <v>193</v>
      </c>
      <c r="C54" s="231" t="s">
        <v>194</v>
      </c>
      <c r="D54" s="232" t="s">
        <v>121</v>
      </c>
      <c r="E54" s="233">
        <v>12.95</v>
      </c>
      <c r="F54" s="169"/>
      <c r="G54" s="233">
        <f>F54*E54</f>
        <v>0</v>
      </c>
      <c r="H54" s="159">
        <v>95.81</v>
      </c>
      <c r="I54" s="159">
        <f t="shared" ref="I54:I59" si="23">ROUND(E54*H54,2)</f>
        <v>1240.74</v>
      </c>
      <c r="J54" s="159">
        <v>130.69</v>
      </c>
      <c r="K54" s="159">
        <f t="shared" ref="K54:K59" si="24">ROUND(E54*J54,2)</f>
        <v>1692.44</v>
      </c>
      <c r="L54" s="159">
        <v>21</v>
      </c>
      <c r="M54" s="159">
        <f t="shared" ref="M54:M59" si="25">G54*(1+L54/100)</f>
        <v>0</v>
      </c>
      <c r="N54" s="154">
        <v>5.1399999999999996E-3</v>
      </c>
      <c r="O54" s="154">
        <f t="shared" ref="O54:O59" si="26">ROUND(E54*N54,5)</f>
        <v>6.6559999999999994E-2</v>
      </c>
      <c r="P54" s="154">
        <v>0</v>
      </c>
      <c r="Q54" s="154">
        <f t="shared" ref="Q54:Q59" si="27">ROUND(E54*P54,5)</f>
        <v>0</v>
      </c>
      <c r="R54" s="154"/>
      <c r="S54" s="154"/>
      <c r="T54" s="155">
        <v>0.3115</v>
      </c>
      <c r="U54" s="154">
        <f t="shared" ref="U54:U59" si="28">ROUND(E54*T54,2)</f>
        <v>4.03</v>
      </c>
      <c r="V54" s="148"/>
      <c r="W54" s="148"/>
      <c r="X54" s="148"/>
      <c r="Y54" s="148"/>
      <c r="Z54" s="148"/>
      <c r="AA54" s="148"/>
      <c r="AB54" s="148"/>
      <c r="AC54" s="148"/>
      <c r="AD54" s="148"/>
      <c r="AE54" s="148" t="s">
        <v>195</v>
      </c>
      <c r="AF54" s="148"/>
      <c r="AG54" s="148"/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ht="22.5" outlineLevel="1" x14ac:dyDescent="0.2">
      <c r="A55" s="229">
        <v>38</v>
      </c>
      <c r="B55" s="230" t="s">
        <v>196</v>
      </c>
      <c r="C55" s="231" t="s">
        <v>197</v>
      </c>
      <c r="D55" s="232" t="s">
        <v>121</v>
      </c>
      <c r="E55" s="233">
        <v>12.95</v>
      </c>
      <c r="F55" s="169"/>
      <c r="G55" s="233">
        <f t="shared" ref="G55:G61" si="29">F55*E55</f>
        <v>0</v>
      </c>
      <c r="H55" s="159">
        <v>43.39</v>
      </c>
      <c r="I55" s="159">
        <f t="shared" si="23"/>
        <v>561.9</v>
      </c>
      <c r="J55" s="159">
        <v>409.61</v>
      </c>
      <c r="K55" s="159">
        <f t="shared" si="24"/>
        <v>5304.45</v>
      </c>
      <c r="L55" s="159">
        <v>21</v>
      </c>
      <c r="M55" s="159">
        <f t="shared" si="25"/>
        <v>0</v>
      </c>
      <c r="N55" s="154">
        <v>3.2599999999999999E-3</v>
      </c>
      <c r="O55" s="154">
        <f t="shared" si="26"/>
        <v>4.2220000000000001E-2</v>
      </c>
      <c r="P55" s="154">
        <v>0</v>
      </c>
      <c r="Q55" s="154">
        <f t="shared" si="27"/>
        <v>0</v>
      </c>
      <c r="R55" s="154"/>
      <c r="S55" s="154"/>
      <c r="T55" s="155">
        <v>0.97799999999999998</v>
      </c>
      <c r="U55" s="154">
        <f t="shared" si="28"/>
        <v>12.67</v>
      </c>
      <c r="V55" s="148"/>
      <c r="W55" s="148"/>
      <c r="X55" s="148"/>
      <c r="Y55" s="148"/>
      <c r="Z55" s="148"/>
      <c r="AA55" s="148"/>
      <c r="AB55" s="148"/>
      <c r="AC55" s="148"/>
      <c r="AD55" s="148"/>
      <c r="AE55" s="148" t="s">
        <v>122</v>
      </c>
      <c r="AF55" s="148"/>
      <c r="AG55" s="148"/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229">
        <v>39</v>
      </c>
      <c r="B56" s="230" t="s">
        <v>198</v>
      </c>
      <c r="C56" s="231" t="s">
        <v>199</v>
      </c>
      <c r="D56" s="232" t="s">
        <v>121</v>
      </c>
      <c r="E56" s="233">
        <v>12.95</v>
      </c>
      <c r="F56" s="169"/>
      <c r="G56" s="233">
        <f t="shared" si="29"/>
        <v>0</v>
      </c>
      <c r="H56" s="159">
        <v>0</v>
      </c>
      <c r="I56" s="159">
        <f t="shared" si="23"/>
        <v>0</v>
      </c>
      <c r="J56" s="159">
        <v>69.5</v>
      </c>
      <c r="K56" s="159">
        <f t="shared" si="24"/>
        <v>900.03</v>
      </c>
      <c r="L56" s="159">
        <v>21</v>
      </c>
      <c r="M56" s="159">
        <f t="shared" si="25"/>
        <v>0</v>
      </c>
      <c r="N56" s="154">
        <v>0</v>
      </c>
      <c r="O56" s="154">
        <f t="shared" si="26"/>
        <v>0</v>
      </c>
      <c r="P56" s="154">
        <v>0</v>
      </c>
      <c r="Q56" s="154">
        <f t="shared" si="27"/>
        <v>0</v>
      </c>
      <c r="R56" s="154"/>
      <c r="S56" s="154"/>
      <c r="T56" s="155">
        <v>0.16600000000000001</v>
      </c>
      <c r="U56" s="154">
        <f t="shared" si="28"/>
        <v>2.15</v>
      </c>
      <c r="V56" s="148"/>
      <c r="W56" s="148"/>
      <c r="X56" s="148"/>
      <c r="Y56" s="148"/>
      <c r="Z56" s="148"/>
      <c r="AA56" s="148"/>
      <c r="AB56" s="148"/>
      <c r="AC56" s="148"/>
      <c r="AD56" s="148"/>
      <c r="AE56" s="148" t="s">
        <v>122</v>
      </c>
      <c r="AF56" s="148"/>
      <c r="AG56" s="148"/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229">
        <v>40</v>
      </c>
      <c r="B57" s="230" t="s">
        <v>200</v>
      </c>
      <c r="C57" s="231" t="s">
        <v>201</v>
      </c>
      <c r="D57" s="232" t="s">
        <v>157</v>
      </c>
      <c r="E57" s="233">
        <v>22.2</v>
      </c>
      <c r="F57" s="169"/>
      <c r="G57" s="233">
        <f t="shared" si="29"/>
        <v>0</v>
      </c>
      <c r="H57" s="159">
        <v>16.2</v>
      </c>
      <c r="I57" s="159">
        <f t="shared" si="23"/>
        <v>359.64</v>
      </c>
      <c r="J57" s="159">
        <v>29.000000000000004</v>
      </c>
      <c r="K57" s="159">
        <f t="shared" si="24"/>
        <v>643.79999999999995</v>
      </c>
      <c r="L57" s="159">
        <v>21</v>
      </c>
      <c r="M57" s="159">
        <f t="shared" si="25"/>
        <v>0</v>
      </c>
      <c r="N57" s="154">
        <v>4.0000000000000003E-5</v>
      </c>
      <c r="O57" s="154">
        <f t="shared" si="26"/>
        <v>8.8999999999999995E-4</v>
      </c>
      <c r="P57" s="154">
        <v>0</v>
      </c>
      <c r="Q57" s="154">
        <f t="shared" si="27"/>
        <v>0</v>
      </c>
      <c r="R57" s="154"/>
      <c r="S57" s="154"/>
      <c r="T57" s="155">
        <v>7.0000000000000007E-2</v>
      </c>
      <c r="U57" s="154">
        <f t="shared" si="28"/>
        <v>1.55</v>
      </c>
      <c r="V57" s="148"/>
      <c r="W57" s="148"/>
      <c r="X57" s="148"/>
      <c r="Y57" s="148"/>
      <c r="Z57" s="148"/>
      <c r="AA57" s="148"/>
      <c r="AB57" s="148"/>
      <c r="AC57" s="148"/>
      <c r="AD57" s="148"/>
      <c r="AE57" s="148" t="s">
        <v>122</v>
      </c>
      <c r="AF57" s="148"/>
      <c r="AG57" s="148"/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229">
        <v>41</v>
      </c>
      <c r="B58" s="230" t="s">
        <v>202</v>
      </c>
      <c r="C58" s="231" t="s">
        <v>203</v>
      </c>
      <c r="D58" s="232" t="s">
        <v>121</v>
      </c>
      <c r="E58" s="233">
        <v>12.95</v>
      </c>
      <c r="F58" s="169"/>
      <c r="G58" s="233">
        <f t="shared" si="29"/>
        <v>0</v>
      </c>
      <c r="H58" s="159">
        <v>20.65</v>
      </c>
      <c r="I58" s="159">
        <f t="shared" si="23"/>
        <v>267.42</v>
      </c>
      <c r="J58" s="159">
        <v>20.950000000000003</v>
      </c>
      <c r="K58" s="159">
        <f t="shared" si="24"/>
        <v>271.3</v>
      </c>
      <c r="L58" s="159">
        <v>21</v>
      </c>
      <c r="M58" s="159">
        <f t="shared" si="25"/>
        <v>0</v>
      </c>
      <c r="N58" s="154">
        <v>2.1000000000000001E-4</v>
      </c>
      <c r="O58" s="154">
        <f t="shared" si="26"/>
        <v>2.7200000000000002E-3</v>
      </c>
      <c r="P58" s="154">
        <v>0</v>
      </c>
      <c r="Q58" s="154">
        <f t="shared" si="27"/>
        <v>0</v>
      </c>
      <c r="R58" s="154"/>
      <c r="S58" s="154"/>
      <c r="T58" s="155">
        <v>0.05</v>
      </c>
      <c r="U58" s="154">
        <f t="shared" si="28"/>
        <v>0.65</v>
      </c>
      <c r="V58" s="148"/>
      <c r="W58" s="148"/>
      <c r="X58" s="148"/>
      <c r="Y58" s="148"/>
      <c r="Z58" s="148"/>
      <c r="AA58" s="148"/>
      <c r="AB58" s="148"/>
      <c r="AC58" s="148"/>
      <c r="AD58" s="148"/>
      <c r="AE58" s="148" t="s">
        <v>122</v>
      </c>
      <c r="AF58" s="148"/>
      <c r="AG58" s="148"/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229">
        <v>42</v>
      </c>
      <c r="B59" s="230" t="s">
        <v>206</v>
      </c>
      <c r="C59" s="231" t="s">
        <v>207</v>
      </c>
      <c r="D59" s="232" t="s">
        <v>0</v>
      </c>
      <c r="E59" s="233">
        <v>6.3</v>
      </c>
      <c r="F59" s="169"/>
      <c r="G59" s="233">
        <f t="shared" si="29"/>
        <v>0</v>
      </c>
      <c r="H59" s="159">
        <v>8.42</v>
      </c>
      <c r="I59" s="159">
        <f t="shared" si="23"/>
        <v>53.05</v>
      </c>
      <c r="J59" s="159">
        <v>99.08</v>
      </c>
      <c r="K59" s="159">
        <f t="shared" si="24"/>
        <v>624.20000000000005</v>
      </c>
      <c r="L59" s="159">
        <v>21</v>
      </c>
      <c r="M59" s="159">
        <f t="shared" si="25"/>
        <v>0</v>
      </c>
      <c r="N59" s="154">
        <v>3.2000000000000003E-4</v>
      </c>
      <c r="O59" s="154">
        <f t="shared" si="26"/>
        <v>2.0200000000000001E-3</v>
      </c>
      <c r="P59" s="154">
        <v>0</v>
      </c>
      <c r="Q59" s="154">
        <f t="shared" si="27"/>
        <v>0</v>
      </c>
      <c r="R59" s="154"/>
      <c r="S59" s="154"/>
      <c r="T59" s="155">
        <v>0.23599999999999999</v>
      </c>
      <c r="U59" s="154">
        <f t="shared" si="28"/>
        <v>1.49</v>
      </c>
      <c r="V59" s="148"/>
      <c r="W59" s="148"/>
      <c r="X59" s="148"/>
      <c r="Y59" s="148"/>
      <c r="Z59" s="148"/>
      <c r="AA59" s="148"/>
      <c r="AB59" s="148"/>
      <c r="AC59" s="148"/>
      <c r="AD59" s="148"/>
      <c r="AE59" s="148" t="s">
        <v>122</v>
      </c>
      <c r="AF59" s="148"/>
      <c r="AG59" s="148"/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229">
        <v>43</v>
      </c>
      <c r="B60" s="230" t="s">
        <v>204</v>
      </c>
      <c r="C60" s="231" t="s">
        <v>205</v>
      </c>
      <c r="D60" s="232" t="s">
        <v>157</v>
      </c>
      <c r="E60" s="233">
        <v>13.7</v>
      </c>
      <c r="F60" s="169"/>
      <c r="G60" s="233">
        <f t="shared" si="29"/>
        <v>0</v>
      </c>
      <c r="H60" s="159"/>
      <c r="I60" s="159"/>
      <c r="J60" s="159"/>
      <c r="K60" s="159"/>
      <c r="L60" s="159"/>
      <c r="M60" s="159"/>
      <c r="N60" s="154"/>
      <c r="O60" s="154"/>
      <c r="P60" s="154"/>
      <c r="Q60" s="154"/>
      <c r="R60" s="154"/>
      <c r="S60" s="154"/>
      <c r="T60" s="155"/>
      <c r="U60" s="154"/>
      <c r="V60" s="148"/>
      <c r="W60" s="148"/>
      <c r="X60" s="148"/>
      <c r="Y60" s="148"/>
      <c r="Z60" s="148"/>
      <c r="AA60" s="148"/>
      <c r="AB60" s="148"/>
      <c r="AC60" s="148"/>
      <c r="AD60" s="148"/>
      <c r="AE60" s="148"/>
      <c r="AF60" s="148"/>
      <c r="AG60" s="148"/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229">
        <v>44</v>
      </c>
      <c r="B61" s="230" t="s">
        <v>29</v>
      </c>
      <c r="C61" s="231" t="s">
        <v>234</v>
      </c>
      <c r="D61" s="232" t="s">
        <v>121</v>
      </c>
      <c r="E61" s="233">
        <v>17</v>
      </c>
      <c r="F61" s="169"/>
      <c r="G61" s="233">
        <f t="shared" si="29"/>
        <v>0</v>
      </c>
      <c r="H61" s="159">
        <v>0</v>
      </c>
      <c r="I61" s="159">
        <f>ROUND(E61*H61,2)</f>
        <v>0</v>
      </c>
      <c r="J61" s="159">
        <v>6.3</v>
      </c>
      <c r="K61" s="159">
        <f>ROUND(E61*J61,2)</f>
        <v>107.1</v>
      </c>
      <c r="L61" s="159">
        <v>21</v>
      </c>
      <c r="M61" s="159">
        <f>G61*(1+L61/100)</f>
        <v>0</v>
      </c>
      <c r="N61" s="154">
        <v>0</v>
      </c>
      <c r="O61" s="154">
        <f>ROUND(E61*N61,5)</f>
        <v>0</v>
      </c>
      <c r="P61" s="154">
        <v>0</v>
      </c>
      <c r="Q61" s="154">
        <f>ROUND(E61*P61,5)</f>
        <v>0</v>
      </c>
      <c r="R61" s="154"/>
      <c r="S61" s="154"/>
      <c r="T61" s="155">
        <v>0</v>
      </c>
      <c r="U61" s="154">
        <f>ROUND(E61*T61,2)</f>
        <v>0</v>
      </c>
      <c r="V61" s="148"/>
      <c r="W61" s="148"/>
      <c r="X61" s="148"/>
      <c r="Y61" s="148"/>
      <c r="Z61" s="148"/>
      <c r="AA61" s="148"/>
      <c r="AB61" s="148"/>
      <c r="AC61" s="148"/>
      <c r="AD61" s="148"/>
      <c r="AE61" s="148" t="s">
        <v>122</v>
      </c>
      <c r="AF61" s="148"/>
      <c r="AG61" s="148"/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x14ac:dyDescent="0.2">
      <c r="A62" s="234" t="s">
        <v>119</v>
      </c>
      <c r="B62" s="235" t="s">
        <v>80</v>
      </c>
      <c r="C62" s="236" t="s">
        <v>81</v>
      </c>
      <c r="D62" s="237"/>
      <c r="E62" s="172"/>
      <c r="F62" s="170"/>
      <c r="G62" s="172">
        <f>SUMIF(AE63:AE69,"&lt;&gt;NOR",G63:G69)</f>
        <v>0</v>
      </c>
      <c r="H62" s="160"/>
      <c r="I62" s="160">
        <f>SUM(I63:I69)</f>
        <v>6623.5000000000009</v>
      </c>
      <c r="J62" s="160"/>
      <c r="K62" s="160">
        <f>SUM(K63:K69)</f>
        <v>12518.01</v>
      </c>
      <c r="L62" s="160"/>
      <c r="M62" s="160">
        <f>SUM(M63:M69)</f>
        <v>0</v>
      </c>
      <c r="N62" s="157"/>
      <c r="O62" s="157">
        <f>SUM(O63:O69)</f>
        <v>8.1300000000000001E-3</v>
      </c>
      <c r="P62" s="157"/>
      <c r="Q62" s="157">
        <f>SUM(Q63:Q69)</f>
        <v>0</v>
      </c>
      <c r="R62" s="157"/>
      <c r="S62" s="157"/>
      <c r="T62" s="158"/>
      <c r="U62" s="157">
        <f>SUM(U63:U69)</f>
        <v>27.96</v>
      </c>
      <c r="AE62" t="s">
        <v>120</v>
      </c>
    </row>
    <row r="63" spans="1:60" ht="22.5" outlineLevel="1" x14ac:dyDescent="0.2">
      <c r="A63" s="229">
        <v>46</v>
      </c>
      <c r="B63" s="230" t="s">
        <v>208</v>
      </c>
      <c r="C63" s="231" t="s">
        <v>209</v>
      </c>
      <c r="D63" s="232" t="s">
        <v>121</v>
      </c>
      <c r="E63" s="233">
        <v>16.22</v>
      </c>
      <c r="F63" s="169"/>
      <c r="G63" s="233">
        <f>F63*E63</f>
        <v>0</v>
      </c>
      <c r="H63" s="159">
        <v>318.93</v>
      </c>
      <c r="I63" s="159">
        <f>ROUND(E63*H63,2)</f>
        <v>5173.04</v>
      </c>
      <c r="J63" s="159">
        <v>286.07</v>
      </c>
      <c r="K63" s="159">
        <f>ROUND(E63*J63,2)</f>
        <v>4640.0600000000004</v>
      </c>
      <c r="L63" s="159">
        <v>21</v>
      </c>
      <c r="M63" s="159">
        <f>G63*(1+L63/100)</f>
        <v>0</v>
      </c>
      <c r="N63" s="154">
        <v>4.8999999999999998E-4</v>
      </c>
      <c r="O63" s="154">
        <f>ROUND(E63*N63,5)</f>
        <v>7.9500000000000005E-3</v>
      </c>
      <c r="P63" s="154">
        <v>0</v>
      </c>
      <c r="Q63" s="154">
        <f>ROUND(E63*P63,5)</f>
        <v>0</v>
      </c>
      <c r="R63" s="154"/>
      <c r="S63" s="154"/>
      <c r="T63" s="155">
        <v>0.72499999999999998</v>
      </c>
      <c r="U63" s="154">
        <f>ROUND(E63*T63,2)</f>
        <v>11.76</v>
      </c>
      <c r="V63" s="148"/>
      <c r="W63" s="148"/>
      <c r="X63" s="148"/>
      <c r="Y63" s="148"/>
      <c r="Z63" s="148"/>
      <c r="AA63" s="148"/>
      <c r="AB63" s="148"/>
      <c r="AC63" s="148"/>
      <c r="AD63" s="148"/>
      <c r="AE63" s="148" t="s">
        <v>122</v>
      </c>
      <c r="AF63" s="148"/>
      <c r="AG63" s="148"/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229">
        <v>47</v>
      </c>
      <c r="B64" s="230" t="s">
        <v>210</v>
      </c>
      <c r="C64" s="231" t="s">
        <v>211</v>
      </c>
      <c r="D64" s="232" t="s">
        <v>157</v>
      </c>
      <c r="E64" s="233">
        <v>39.61</v>
      </c>
      <c r="F64" s="169"/>
      <c r="G64" s="233">
        <f t="shared" ref="G64:G69" si="30">F64*E64</f>
        <v>0</v>
      </c>
      <c r="H64" s="159">
        <v>23.08</v>
      </c>
      <c r="I64" s="159">
        <f>ROUND(E64*H64,2)</f>
        <v>914.2</v>
      </c>
      <c r="J64" s="159">
        <v>49.72</v>
      </c>
      <c r="K64" s="159">
        <f>ROUND(E64*J64,2)</f>
        <v>1969.41</v>
      </c>
      <c r="L64" s="159">
        <v>21</v>
      </c>
      <c r="M64" s="159">
        <f>G64*(1+L64/100)</f>
        <v>0</v>
      </c>
      <c r="N64" s="154">
        <v>0</v>
      </c>
      <c r="O64" s="154">
        <f>ROUND(E64*N64,5)</f>
        <v>0</v>
      </c>
      <c r="P64" s="154">
        <v>0</v>
      </c>
      <c r="Q64" s="154">
        <f>ROUND(E64*P64,5)</f>
        <v>0</v>
      </c>
      <c r="R64" s="154"/>
      <c r="S64" s="154"/>
      <c r="T64" s="155">
        <v>0.12</v>
      </c>
      <c r="U64" s="154">
        <f>ROUND(E64*T64,2)</f>
        <v>4.75</v>
      </c>
      <c r="V64" s="148"/>
      <c r="W64" s="148"/>
      <c r="X64" s="148"/>
      <c r="Y64" s="148"/>
      <c r="Z64" s="148"/>
      <c r="AA64" s="148"/>
      <c r="AB64" s="148"/>
      <c r="AC64" s="148"/>
      <c r="AD64" s="148"/>
      <c r="AE64" s="148" t="s">
        <v>122</v>
      </c>
      <c r="AF64" s="148"/>
      <c r="AG64" s="148"/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229">
        <v>48</v>
      </c>
      <c r="B65" s="230" t="s">
        <v>243</v>
      </c>
      <c r="C65" s="231" t="s">
        <v>244</v>
      </c>
      <c r="D65" s="232" t="s">
        <v>121</v>
      </c>
      <c r="E65" s="233">
        <v>18.43</v>
      </c>
      <c r="F65" s="169"/>
      <c r="G65" s="233">
        <f t="shared" si="30"/>
        <v>0</v>
      </c>
      <c r="H65" s="159">
        <v>18.18</v>
      </c>
      <c r="I65" s="159">
        <f>ROUND(E65*H65,2)</f>
        <v>335.06</v>
      </c>
      <c r="J65" s="159">
        <v>175.32</v>
      </c>
      <c r="K65" s="159">
        <f>ROUND(E65*J65,2)</f>
        <v>3231.15</v>
      </c>
      <c r="L65" s="159">
        <v>21</v>
      </c>
      <c r="M65" s="159">
        <f>G65*(1+L65/100)</f>
        <v>0</v>
      </c>
      <c r="N65" s="154">
        <v>1.0000000000000001E-5</v>
      </c>
      <c r="O65" s="154">
        <f>ROUND(E65*N65,5)</f>
        <v>1.8000000000000001E-4</v>
      </c>
      <c r="P65" s="154">
        <v>0</v>
      </c>
      <c r="Q65" s="154">
        <f>ROUND(E65*P65,5)</f>
        <v>0</v>
      </c>
      <c r="R65" s="154"/>
      <c r="S65" s="154"/>
      <c r="T65" s="155">
        <v>0.34</v>
      </c>
      <c r="U65" s="154">
        <f>ROUND(E65*T65,2)</f>
        <v>6.27</v>
      </c>
      <c r="V65" s="148"/>
      <c r="W65" s="148"/>
      <c r="X65" s="148"/>
      <c r="Y65" s="148"/>
      <c r="Z65" s="148"/>
      <c r="AA65" s="148"/>
      <c r="AB65" s="148"/>
      <c r="AC65" s="148"/>
      <c r="AD65" s="148"/>
      <c r="AE65" s="148" t="s">
        <v>122</v>
      </c>
      <c r="AF65" s="148"/>
      <c r="AG65" s="148"/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229">
        <v>49</v>
      </c>
      <c r="B66" s="230" t="s">
        <v>245</v>
      </c>
      <c r="C66" s="231" t="s">
        <v>246</v>
      </c>
      <c r="D66" s="232" t="s">
        <v>121</v>
      </c>
      <c r="E66" s="233">
        <v>18.43</v>
      </c>
      <c r="F66" s="169"/>
      <c r="G66" s="233">
        <f t="shared" si="30"/>
        <v>0</v>
      </c>
      <c r="H66" s="159">
        <v>5.0199999999999996</v>
      </c>
      <c r="I66" s="159">
        <f>ROUND(E66*H66,2)</f>
        <v>92.52</v>
      </c>
      <c r="J66" s="159">
        <v>77.38000000000001</v>
      </c>
      <c r="K66" s="159">
        <f>ROUND(E66*J66,2)</f>
        <v>1426.11</v>
      </c>
      <c r="L66" s="159">
        <v>21</v>
      </c>
      <c r="M66" s="159">
        <f>G66*(1+L66/100)</f>
        <v>0</v>
      </c>
      <c r="N66" s="154">
        <v>0</v>
      </c>
      <c r="O66" s="154">
        <f>ROUND(E66*N66,5)</f>
        <v>0</v>
      </c>
      <c r="P66" s="154">
        <v>0</v>
      </c>
      <c r="Q66" s="154">
        <f>ROUND(E66*P66,5)</f>
        <v>0</v>
      </c>
      <c r="R66" s="154"/>
      <c r="S66" s="154"/>
      <c r="T66" s="155">
        <v>0.15</v>
      </c>
      <c r="U66" s="154">
        <f>ROUND(E66*T66,2)</f>
        <v>2.76</v>
      </c>
      <c r="V66" s="148"/>
      <c r="W66" s="148"/>
      <c r="X66" s="148"/>
      <c r="Y66" s="148"/>
      <c r="Z66" s="148"/>
      <c r="AA66" s="148"/>
      <c r="AB66" s="148"/>
      <c r="AC66" s="148"/>
      <c r="AD66" s="148"/>
      <c r="AE66" s="148" t="s">
        <v>122</v>
      </c>
      <c r="AF66" s="148"/>
      <c r="AG66" s="148"/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229">
        <v>50</v>
      </c>
      <c r="B67" s="230" t="s">
        <v>29</v>
      </c>
      <c r="C67" s="231" t="s">
        <v>247</v>
      </c>
      <c r="D67" s="232" t="s">
        <v>121</v>
      </c>
      <c r="E67" s="233">
        <v>22</v>
      </c>
      <c r="F67" s="169"/>
      <c r="G67" s="233">
        <f t="shared" si="30"/>
        <v>0</v>
      </c>
      <c r="H67" s="159">
        <v>4.9400000000000004</v>
      </c>
      <c r="I67" s="159">
        <f>ROUND(E67*H67,2)</f>
        <v>108.68</v>
      </c>
      <c r="J67" s="159">
        <v>56.760000000000005</v>
      </c>
      <c r="K67" s="159">
        <f>ROUND(E67*J67,2)</f>
        <v>1248.72</v>
      </c>
      <c r="L67" s="159">
        <v>21</v>
      </c>
      <c r="M67" s="159">
        <f>G67*(1+L67/100)</f>
        <v>0</v>
      </c>
      <c r="N67" s="154">
        <v>0</v>
      </c>
      <c r="O67" s="154">
        <f>ROUND(E67*N67,5)</f>
        <v>0</v>
      </c>
      <c r="P67" s="154">
        <v>0</v>
      </c>
      <c r="Q67" s="154">
        <f>ROUND(E67*P67,5)</f>
        <v>0</v>
      </c>
      <c r="R67" s="154"/>
      <c r="S67" s="154"/>
      <c r="T67" s="155">
        <v>0.11</v>
      </c>
      <c r="U67" s="154">
        <f>ROUND(E67*T67,2)</f>
        <v>2.42</v>
      </c>
      <c r="V67" s="148"/>
      <c r="W67" s="148"/>
      <c r="X67" s="148"/>
      <c r="Y67" s="148"/>
      <c r="Z67" s="148"/>
      <c r="AA67" s="148"/>
      <c r="AB67" s="148"/>
      <c r="AC67" s="148"/>
      <c r="AD67" s="148"/>
      <c r="AE67" s="148" t="s">
        <v>122</v>
      </c>
      <c r="AF67" s="148"/>
      <c r="AG67" s="148"/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229">
        <v>51</v>
      </c>
      <c r="B68" s="230" t="s">
        <v>29</v>
      </c>
      <c r="C68" s="231" t="s">
        <v>248</v>
      </c>
      <c r="D68" s="232" t="s">
        <v>157</v>
      </c>
      <c r="E68" s="233">
        <v>46</v>
      </c>
      <c r="F68" s="169"/>
      <c r="G68" s="233">
        <f t="shared" si="30"/>
        <v>0</v>
      </c>
      <c r="H68" s="159"/>
      <c r="I68" s="159"/>
      <c r="J68" s="159"/>
      <c r="K68" s="159"/>
      <c r="L68" s="159"/>
      <c r="M68" s="159"/>
      <c r="N68" s="154"/>
      <c r="O68" s="154"/>
      <c r="P68" s="154"/>
      <c r="Q68" s="154"/>
      <c r="R68" s="154"/>
      <c r="S68" s="154"/>
      <c r="T68" s="155"/>
      <c r="U68" s="154"/>
      <c r="V68" s="148"/>
      <c r="W68" s="148"/>
      <c r="X68" s="148"/>
      <c r="Y68" s="148"/>
      <c r="Z68" s="148"/>
      <c r="AA68" s="148"/>
      <c r="AB68" s="148"/>
      <c r="AC68" s="148"/>
      <c r="AD68" s="148"/>
      <c r="AE68" s="148"/>
      <c r="AF68" s="148"/>
      <c r="AG68" s="148"/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229">
        <v>52</v>
      </c>
      <c r="B69" s="230" t="s">
        <v>212</v>
      </c>
      <c r="C69" s="231" t="s">
        <v>213</v>
      </c>
      <c r="D69" s="232" t="s">
        <v>0</v>
      </c>
      <c r="E69" s="233">
        <v>1.6</v>
      </c>
      <c r="F69" s="169"/>
      <c r="G69" s="233">
        <f t="shared" si="30"/>
        <v>0</v>
      </c>
      <c r="H69" s="159">
        <v>0</v>
      </c>
      <c r="I69" s="159">
        <f>ROUND(E69*H69,2)</f>
        <v>0</v>
      </c>
      <c r="J69" s="159">
        <v>1.6</v>
      </c>
      <c r="K69" s="159">
        <f>ROUND(E69*J69,2)</f>
        <v>2.56</v>
      </c>
      <c r="L69" s="159">
        <v>21</v>
      </c>
      <c r="M69" s="159">
        <f>G69*(1+L69/100)</f>
        <v>0</v>
      </c>
      <c r="N69" s="154">
        <v>0</v>
      </c>
      <c r="O69" s="154">
        <f>ROUND(E69*N69,5)</f>
        <v>0</v>
      </c>
      <c r="P69" s="154">
        <v>0</v>
      </c>
      <c r="Q69" s="154">
        <f>ROUND(E69*P69,5)</f>
        <v>0</v>
      </c>
      <c r="R69" s="154"/>
      <c r="S69" s="154"/>
      <c r="T69" s="155">
        <v>0</v>
      </c>
      <c r="U69" s="154">
        <f>ROUND(E69*T69,2)</f>
        <v>0</v>
      </c>
      <c r="V69" s="148"/>
      <c r="W69" s="148"/>
      <c r="X69" s="148"/>
      <c r="Y69" s="148"/>
      <c r="Z69" s="148"/>
      <c r="AA69" s="148"/>
      <c r="AB69" s="148"/>
      <c r="AC69" s="148"/>
      <c r="AD69" s="148"/>
      <c r="AE69" s="148" t="s">
        <v>122</v>
      </c>
      <c r="AF69" s="148"/>
      <c r="AG69" s="148"/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x14ac:dyDescent="0.2">
      <c r="A70" s="234" t="s">
        <v>119</v>
      </c>
      <c r="B70" s="235" t="s">
        <v>82</v>
      </c>
      <c r="C70" s="236" t="s">
        <v>83</v>
      </c>
      <c r="D70" s="237"/>
      <c r="E70" s="172"/>
      <c r="F70" s="170"/>
      <c r="G70" s="172">
        <f>SUMIF(AE71:AE72,"&lt;&gt;NOR",G71:G72)</f>
        <v>0</v>
      </c>
      <c r="H70" s="160"/>
      <c r="I70" s="160">
        <f>SUM(I71:I72)</f>
        <v>0</v>
      </c>
      <c r="J70" s="160"/>
      <c r="K70" s="160">
        <f>SUM(K71:K72)</f>
        <v>2331.13</v>
      </c>
      <c r="L70" s="160"/>
      <c r="M70" s="160">
        <f>SUM(M71:M72)</f>
        <v>0</v>
      </c>
      <c r="N70" s="157"/>
      <c r="O70" s="157">
        <f>SUM(O71:O72)</f>
        <v>0</v>
      </c>
      <c r="P70" s="157"/>
      <c r="Q70" s="157">
        <f>SUM(Q71:Q72)</f>
        <v>2.758E-2</v>
      </c>
      <c r="R70" s="157"/>
      <c r="S70" s="157"/>
      <c r="T70" s="158"/>
      <c r="U70" s="157">
        <f>SUM(U71:U72)</f>
        <v>7.03</v>
      </c>
      <c r="AE70" t="s">
        <v>120</v>
      </c>
    </row>
    <row r="71" spans="1:60" outlineLevel="1" x14ac:dyDescent="0.2">
      <c r="A71" s="229">
        <v>53</v>
      </c>
      <c r="B71" s="230" t="s">
        <v>214</v>
      </c>
      <c r="C71" s="231" t="s">
        <v>215</v>
      </c>
      <c r="D71" s="232" t="s">
        <v>121</v>
      </c>
      <c r="E71" s="233">
        <v>27.58</v>
      </c>
      <c r="F71" s="169"/>
      <c r="G71" s="233">
        <f>F71*E71</f>
        <v>0</v>
      </c>
      <c r="H71" s="159">
        <v>0</v>
      </c>
      <c r="I71" s="159">
        <f>ROUND(E71*H71,2)</f>
        <v>0</v>
      </c>
      <c r="J71" s="159">
        <v>84.5</v>
      </c>
      <c r="K71" s="159">
        <f>ROUND(E71*J71,2)</f>
        <v>2330.5100000000002</v>
      </c>
      <c r="L71" s="159">
        <v>21</v>
      </c>
      <c r="M71" s="159">
        <f>G71*(1+L71/100)</f>
        <v>0</v>
      </c>
      <c r="N71" s="154">
        <v>0</v>
      </c>
      <c r="O71" s="154">
        <f>ROUND(E71*N71,5)</f>
        <v>0</v>
      </c>
      <c r="P71" s="154">
        <v>1E-3</v>
      </c>
      <c r="Q71" s="154">
        <f>ROUND(E71*P71,5)</f>
        <v>2.758E-2</v>
      </c>
      <c r="R71" s="154"/>
      <c r="S71" s="154"/>
      <c r="T71" s="155">
        <v>0.255</v>
      </c>
      <c r="U71" s="154">
        <f>ROUND(E71*T71,2)</f>
        <v>7.03</v>
      </c>
      <c r="V71" s="148"/>
      <c r="W71" s="148"/>
      <c r="X71" s="148"/>
      <c r="Y71" s="148"/>
      <c r="Z71" s="148"/>
      <c r="AA71" s="148"/>
      <c r="AB71" s="148"/>
      <c r="AC71" s="148"/>
      <c r="AD71" s="148"/>
      <c r="AE71" s="148" t="s">
        <v>122</v>
      </c>
      <c r="AF71" s="148"/>
      <c r="AG71" s="148"/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229">
        <v>54</v>
      </c>
      <c r="B72" s="230" t="s">
        <v>216</v>
      </c>
      <c r="C72" s="231" t="s">
        <v>217</v>
      </c>
      <c r="D72" s="232" t="s">
        <v>0</v>
      </c>
      <c r="E72" s="233">
        <v>0.79</v>
      </c>
      <c r="F72" s="169"/>
      <c r="G72" s="233">
        <f>F72*E72</f>
        <v>0</v>
      </c>
      <c r="H72" s="159">
        <v>0</v>
      </c>
      <c r="I72" s="159">
        <f>ROUND(E72*H72,2)</f>
        <v>0</v>
      </c>
      <c r="J72" s="159">
        <v>0.79</v>
      </c>
      <c r="K72" s="159">
        <f>ROUND(E72*J72,2)</f>
        <v>0.62</v>
      </c>
      <c r="L72" s="159">
        <v>21</v>
      </c>
      <c r="M72" s="159">
        <f>G72*(1+L72/100)</f>
        <v>0</v>
      </c>
      <c r="N72" s="154">
        <v>0</v>
      </c>
      <c r="O72" s="154">
        <f>ROUND(E72*N72,5)</f>
        <v>0</v>
      </c>
      <c r="P72" s="154">
        <v>0</v>
      </c>
      <c r="Q72" s="154">
        <f>ROUND(E72*P72,5)</f>
        <v>0</v>
      </c>
      <c r="R72" s="154"/>
      <c r="S72" s="154"/>
      <c r="T72" s="155">
        <v>0</v>
      </c>
      <c r="U72" s="154">
        <f>ROUND(E72*T72,2)</f>
        <v>0</v>
      </c>
      <c r="V72" s="148"/>
      <c r="W72" s="148"/>
      <c r="X72" s="148"/>
      <c r="Y72" s="148"/>
      <c r="Z72" s="148"/>
      <c r="AA72" s="148"/>
      <c r="AB72" s="148"/>
      <c r="AC72" s="148"/>
      <c r="AD72" s="148"/>
      <c r="AE72" s="148" t="s">
        <v>122</v>
      </c>
      <c r="AF72" s="148"/>
      <c r="AG72" s="148"/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x14ac:dyDescent="0.2">
      <c r="A73" s="234" t="s">
        <v>119</v>
      </c>
      <c r="B73" s="235" t="s">
        <v>84</v>
      </c>
      <c r="C73" s="236" t="s">
        <v>85</v>
      </c>
      <c r="D73" s="237"/>
      <c r="E73" s="172"/>
      <c r="F73" s="170"/>
      <c r="G73" s="172">
        <f>SUMIF(AE74:AE76,"&lt;&gt;NOR",G74:G76)</f>
        <v>0</v>
      </c>
      <c r="H73" s="160"/>
      <c r="I73" s="160">
        <f>SUM(I74:I74)</f>
        <v>4962.78</v>
      </c>
      <c r="J73" s="160"/>
      <c r="K73" s="160">
        <f>SUM(K74:K74)</f>
        <v>10100.16</v>
      </c>
      <c r="L73" s="160"/>
      <c r="M73" s="160">
        <f>SUM(M74:M74)</f>
        <v>0</v>
      </c>
      <c r="N73" s="157"/>
      <c r="O73" s="157">
        <f>SUM(O74:O74)</f>
        <v>0.10467</v>
      </c>
      <c r="P73" s="157"/>
      <c r="Q73" s="157">
        <f>SUM(Q74:Q74)</f>
        <v>0</v>
      </c>
      <c r="R73" s="157"/>
      <c r="S73" s="157"/>
      <c r="T73" s="158"/>
      <c r="U73" s="157">
        <f>SUM(U74:U74)</f>
        <v>23.94</v>
      </c>
      <c r="AE73" t="s">
        <v>120</v>
      </c>
    </row>
    <row r="74" spans="1:60" ht="22.5" outlineLevel="1" x14ac:dyDescent="0.2">
      <c r="A74" s="229">
        <v>55</v>
      </c>
      <c r="B74" s="230" t="s">
        <v>218</v>
      </c>
      <c r="C74" s="231" t="s">
        <v>219</v>
      </c>
      <c r="D74" s="232" t="s">
        <v>121</v>
      </c>
      <c r="E74" s="233">
        <v>24.98</v>
      </c>
      <c r="F74" s="169"/>
      <c r="G74" s="233">
        <f>F74*E74</f>
        <v>0</v>
      </c>
      <c r="H74" s="159">
        <v>198.67</v>
      </c>
      <c r="I74" s="159">
        <f>ROUND(E74*H74,2)</f>
        <v>4962.78</v>
      </c>
      <c r="J74" s="159">
        <v>404.33000000000004</v>
      </c>
      <c r="K74" s="159">
        <f>ROUND(E74*J74,2)</f>
        <v>10100.16</v>
      </c>
      <c r="L74" s="159">
        <v>21</v>
      </c>
      <c r="M74" s="159">
        <f>G74*(1+L74/100)</f>
        <v>0</v>
      </c>
      <c r="N74" s="154">
        <v>4.1900000000000001E-3</v>
      </c>
      <c r="O74" s="154">
        <f>ROUND(E74*N74,5)</f>
        <v>0.10467</v>
      </c>
      <c r="P74" s="154">
        <v>0</v>
      </c>
      <c r="Q74" s="154">
        <f>ROUND(E74*P74,5)</f>
        <v>0</v>
      </c>
      <c r="R74" s="154"/>
      <c r="S74" s="154"/>
      <c r="T74" s="155">
        <v>0.95840000000000003</v>
      </c>
      <c r="U74" s="154">
        <f>ROUND(E74*T74,2)</f>
        <v>23.94</v>
      </c>
      <c r="V74" s="148"/>
      <c r="W74" s="148"/>
      <c r="X74" s="148"/>
      <c r="Y74" s="148"/>
      <c r="Z74" s="148"/>
      <c r="AA74" s="148"/>
      <c r="AB74" s="148"/>
      <c r="AC74" s="148"/>
      <c r="AD74" s="148"/>
      <c r="AE74" s="148" t="s">
        <v>122</v>
      </c>
      <c r="AF74" s="148"/>
      <c r="AG74" s="148"/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229">
        <v>56</v>
      </c>
      <c r="B75" s="230" t="s">
        <v>29</v>
      </c>
      <c r="C75" s="231" t="s">
        <v>235</v>
      </c>
      <c r="D75" s="232" t="s">
        <v>121</v>
      </c>
      <c r="E75" s="233">
        <v>29</v>
      </c>
      <c r="F75" s="169"/>
      <c r="G75" s="233">
        <f t="shared" ref="G75:G76" si="31">F75*E75</f>
        <v>0</v>
      </c>
      <c r="H75" s="159"/>
      <c r="I75" s="159"/>
      <c r="J75" s="159"/>
      <c r="K75" s="159"/>
      <c r="L75" s="159"/>
      <c r="M75" s="159"/>
      <c r="N75" s="154"/>
      <c r="O75" s="154"/>
      <c r="P75" s="154"/>
      <c r="Q75" s="154"/>
      <c r="R75" s="154"/>
      <c r="S75" s="154"/>
      <c r="T75" s="155"/>
      <c r="U75" s="154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229">
        <v>57</v>
      </c>
      <c r="B76" s="230" t="s">
        <v>206</v>
      </c>
      <c r="C76" s="231" t="s">
        <v>207</v>
      </c>
      <c r="D76" s="232" t="s">
        <v>0</v>
      </c>
      <c r="E76" s="233">
        <v>6.3</v>
      </c>
      <c r="F76" s="169"/>
      <c r="G76" s="233">
        <f t="shared" si="31"/>
        <v>0</v>
      </c>
      <c r="H76" s="159"/>
      <c r="I76" s="159"/>
      <c r="J76" s="159"/>
      <c r="K76" s="159"/>
      <c r="L76" s="159"/>
      <c r="M76" s="159"/>
      <c r="N76" s="154"/>
      <c r="O76" s="154"/>
      <c r="P76" s="154"/>
      <c r="Q76" s="154"/>
      <c r="R76" s="154"/>
      <c r="S76" s="154"/>
      <c r="T76" s="155"/>
      <c r="U76" s="154"/>
      <c r="V76" s="148"/>
      <c r="W76" s="148"/>
      <c r="X76" s="148"/>
      <c r="Y76" s="148"/>
      <c r="Z76" s="148"/>
      <c r="AA76" s="148"/>
      <c r="AB76" s="148"/>
      <c r="AC76" s="148"/>
      <c r="AD76" s="148"/>
      <c r="AE76" s="148"/>
      <c r="AF76" s="148"/>
      <c r="AG76" s="148"/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x14ac:dyDescent="0.2">
      <c r="A77" s="234" t="s">
        <v>119</v>
      </c>
      <c r="B77" s="235" t="s">
        <v>86</v>
      </c>
      <c r="C77" s="236" t="s">
        <v>87</v>
      </c>
      <c r="D77" s="237"/>
      <c r="E77" s="172"/>
      <c r="F77" s="170"/>
      <c r="G77" s="172">
        <f>SUMIF(AE78:AE80,"&lt;&gt;NOR",G78:G80)</f>
        <v>0</v>
      </c>
      <c r="H77" s="160"/>
      <c r="I77" s="160">
        <f>SUM(I78:I80)</f>
        <v>2037.17</v>
      </c>
      <c r="J77" s="160"/>
      <c r="K77" s="160">
        <f>SUM(K78:K80)</f>
        <v>11092.75</v>
      </c>
      <c r="L77" s="160"/>
      <c r="M77" s="160">
        <f>SUM(M78:M80)</f>
        <v>0</v>
      </c>
      <c r="N77" s="157"/>
      <c r="O77" s="157">
        <f>SUM(O78:O80)</f>
        <v>1.7930000000000001E-2</v>
      </c>
      <c r="P77" s="157"/>
      <c r="Q77" s="157">
        <f>SUM(Q78:Q80)</f>
        <v>0</v>
      </c>
      <c r="R77" s="157"/>
      <c r="S77" s="157"/>
      <c r="T77" s="158"/>
      <c r="U77" s="157">
        <f>SUM(U78:U80)</f>
        <v>28.19</v>
      </c>
      <c r="AE77" t="s">
        <v>120</v>
      </c>
    </row>
    <row r="78" spans="1:60" outlineLevel="1" x14ac:dyDescent="0.2">
      <c r="A78" s="229">
        <v>58</v>
      </c>
      <c r="B78" s="230" t="s">
        <v>220</v>
      </c>
      <c r="C78" s="231" t="s">
        <v>221</v>
      </c>
      <c r="D78" s="232" t="s">
        <v>121</v>
      </c>
      <c r="E78" s="233">
        <v>33.840000000000003</v>
      </c>
      <c r="F78" s="169"/>
      <c r="G78" s="233">
        <f>F78*E78</f>
        <v>0</v>
      </c>
      <c r="H78" s="159">
        <v>0.99</v>
      </c>
      <c r="I78" s="159">
        <f>ROUND(E78*H78,2)</f>
        <v>33.5</v>
      </c>
      <c r="J78" s="159">
        <v>36.01</v>
      </c>
      <c r="K78" s="159">
        <f>ROUND(E78*J78,2)</f>
        <v>1218.58</v>
      </c>
      <c r="L78" s="159">
        <v>21</v>
      </c>
      <c r="M78" s="159">
        <f>G78*(1+L78/100)</f>
        <v>0</v>
      </c>
      <c r="N78" s="154">
        <v>1.0000000000000001E-5</v>
      </c>
      <c r="O78" s="154">
        <f>ROUND(E78*N78,5)</f>
        <v>3.4000000000000002E-4</v>
      </c>
      <c r="P78" s="154">
        <v>0</v>
      </c>
      <c r="Q78" s="154">
        <f>ROUND(E78*P78,5)</f>
        <v>0</v>
      </c>
      <c r="R78" s="154"/>
      <c r="S78" s="154"/>
      <c r="T78" s="155">
        <v>0.107</v>
      </c>
      <c r="U78" s="154">
        <f>ROUND(E78*T78,2)</f>
        <v>3.62</v>
      </c>
      <c r="V78" s="148"/>
      <c r="W78" s="148"/>
      <c r="X78" s="148"/>
      <c r="Y78" s="148"/>
      <c r="Z78" s="148"/>
      <c r="AA78" s="148"/>
      <c r="AB78" s="148"/>
      <c r="AC78" s="148"/>
      <c r="AD78" s="148"/>
      <c r="AE78" s="148" t="s">
        <v>122</v>
      </c>
      <c r="AF78" s="148"/>
      <c r="AG78" s="148"/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229">
        <v>59</v>
      </c>
      <c r="B79" s="230" t="s">
        <v>222</v>
      </c>
      <c r="C79" s="231" t="s">
        <v>223</v>
      </c>
      <c r="D79" s="232" t="s">
        <v>121</v>
      </c>
      <c r="E79" s="233">
        <v>33.840000000000003</v>
      </c>
      <c r="F79" s="169"/>
      <c r="G79" s="233">
        <f t="shared" ref="G79:G80" si="32">F79*E79</f>
        <v>0</v>
      </c>
      <c r="H79" s="159">
        <v>2.77</v>
      </c>
      <c r="I79" s="159">
        <f>ROUND(E79*H79,2)</f>
        <v>93.74</v>
      </c>
      <c r="J79" s="159">
        <v>21.23</v>
      </c>
      <c r="K79" s="159">
        <f>ROUND(E79*J79,2)</f>
        <v>718.42</v>
      </c>
      <c r="L79" s="159">
        <v>21</v>
      </c>
      <c r="M79" s="159">
        <f>G79*(1+L79/100)</f>
        <v>0</v>
      </c>
      <c r="N79" s="154">
        <v>5.0000000000000002E-5</v>
      </c>
      <c r="O79" s="154">
        <f>ROUND(E79*N79,5)</f>
        <v>1.6900000000000001E-3</v>
      </c>
      <c r="P79" s="154">
        <v>0</v>
      </c>
      <c r="Q79" s="154">
        <f>ROUND(E79*P79,5)</f>
        <v>0</v>
      </c>
      <c r="R79" s="154"/>
      <c r="S79" s="154"/>
      <c r="T79" s="155">
        <v>6.3E-2</v>
      </c>
      <c r="U79" s="154">
        <f>ROUND(E79*T79,2)</f>
        <v>2.13</v>
      </c>
      <c r="V79" s="148"/>
      <c r="W79" s="148"/>
      <c r="X79" s="148"/>
      <c r="Y79" s="148"/>
      <c r="Z79" s="148"/>
      <c r="AA79" s="148"/>
      <c r="AB79" s="148"/>
      <c r="AC79" s="148"/>
      <c r="AD79" s="148"/>
      <c r="AE79" s="148" t="s">
        <v>122</v>
      </c>
      <c r="AF79" s="148"/>
      <c r="AG79" s="148"/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229">
        <v>60</v>
      </c>
      <c r="B80" s="230" t="s">
        <v>224</v>
      </c>
      <c r="C80" s="231" t="s">
        <v>225</v>
      </c>
      <c r="D80" s="232" t="s">
        <v>121</v>
      </c>
      <c r="E80" s="233">
        <v>33.840000000000003</v>
      </c>
      <c r="F80" s="169"/>
      <c r="G80" s="233">
        <f t="shared" si="32"/>
        <v>0</v>
      </c>
      <c r="H80" s="159">
        <v>56.44</v>
      </c>
      <c r="I80" s="159">
        <f>ROUND(E80*H80,2)</f>
        <v>1909.93</v>
      </c>
      <c r="J80" s="159">
        <v>270.56</v>
      </c>
      <c r="K80" s="159">
        <f>ROUND(E80*J80,2)</f>
        <v>9155.75</v>
      </c>
      <c r="L80" s="159">
        <v>21</v>
      </c>
      <c r="M80" s="159">
        <f>G80*(1+L80/100)</f>
        <v>0</v>
      </c>
      <c r="N80" s="154">
        <v>4.6999999999999999E-4</v>
      </c>
      <c r="O80" s="154">
        <f>ROUND(E80*N80,5)</f>
        <v>1.5900000000000001E-2</v>
      </c>
      <c r="P80" s="154">
        <v>0</v>
      </c>
      <c r="Q80" s="154">
        <f>ROUND(E80*P80,5)</f>
        <v>0</v>
      </c>
      <c r="R80" s="154"/>
      <c r="S80" s="154"/>
      <c r="T80" s="155">
        <v>0.66300000000000003</v>
      </c>
      <c r="U80" s="154">
        <f>ROUND(E80*T80,2)</f>
        <v>22.44</v>
      </c>
      <c r="V80" s="148"/>
      <c r="W80" s="148"/>
      <c r="X80" s="148"/>
      <c r="Y80" s="148"/>
      <c r="Z80" s="148"/>
      <c r="AA80" s="148"/>
      <c r="AB80" s="148"/>
      <c r="AC80" s="148"/>
      <c r="AD80" s="148"/>
      <c r="AE80" s="148" t="s">
        <v>122</v>
      </c>
      <c r="AF80" s="148"/>
      <c r="AG80" s="148"/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x14ac:dyDescent="0.2">
      <c r="A81" s="234" t="s">
        <v>119</v>
      </c>
      <c r="B81" s="235" t="s">
        <v>88</v>
      </c>
      <c r="C81" s="236" t="s">
        <v>89</v>
      </c>
      <c r="D81" s="237"/>
      <c r="E81" s="172"/>
      <c r="F81" s="170"/>
      <c r="G81" s="172">
        <f>SUMIF(AE82:AE84,"&lt;&gt;NOR",G82:G84)</f>
        <v>0</v>
      </c>
      <c r="H81" s="160"/>
      <c r="I81" s="160">
        <f>SUM(I82:I84)</f>
        <v>8166.579999999999</v>
      </c>
      <c r="J81" s="160"/>
      <c r="K81" s="160">
        <f>SUM(K82:K84)</f>
        <v>45481.82</v>
      </c>
      <c r="L81" s="160"/>
      <c r="M81" s="160">
        <f>SUM(M82:M84)</f>
        <v>0</v>
      </c>
      <c r="N81" s="157"/>
      <c r="O81" s="157">
        <f>SUM(O82:O84)</f>
        <v>0.19026999999999999</v>
      </c>
      <c r="P81" s="157"/>
      <c r="Q81" s="157">
        <f>SUM(Q82:Q84)</f>
        <v>0</v>
      </c>
      <c r="R81" s="157"/>
      <c r="S81" s="157"/>
      <c r="T81" s="158"/>
      <c r="U81" s="157">
        <f>SUM(U82:U84)</f>
        <v>111.27000000000001</v>
      </c>
      <c r="AE81" t="s">
        <v>120</v>
      </c>
    </row>
    <row r="82" spans="1:60" outlineLevel="1" x14ac:dyDescent="0.2">
      <c r="A82" s="229">
        <v>62</v>
      </c>
      <c r="B82" s="230" t="s">
        <v>226</v>
      </c>
      <c r="C82" s="231" t="s">
        <v>227</v>
      </c>
      <c r="D82" s="232" t="s">
        <v>121</v>
      </c>
      <c r="E82" s="233">
        <v>225.34</v>
      </c>
      <c r="F82" s="169"/>
      <c r="G82" s="233">
        <f>F82*E82</f>
        <v>0</v>
      </c>
      <c r="H82" s="159">
        <v>0.09</v>
      </c>
      <c r="I82" s="159">
        <f>ROUND(E82*H82,2)</f>
        <v>20.28</v>
      </c>
      <c r="J82" s="159">
        <v>28.51</v>
      </c>
      <c r="K82" s="159">
        <f>ROUND(E82*J82,2)</f>
        <v>6424.44</v>
      </c>
      <c r="L82" s="159">
        <v>21</v>
      </c>
      <c r="M82" s="159">
        <f>G82*(1+L82/100)</f>
        <v>0</v>
      </c>
      <c r="N82" s="154">
        <v>0</v>
      </c>
      <c r="O82" s="154">
        <f>ROUND(E82*N82,5)</f>
        <v>0</v>
      </c>
      <c r="P82" s="154">
        <v>0</v>
      </c>
      <c r="Q82" s="154">
        <f>ROUND(E82*P82,5)</f>
        <v>0</v>
      </c>
      <c r="R82" s="154"/>
      <c r="S82" s="154"/>
      <c r="T82" s="155">
        <v>6.9709999999999994E-2</v>
      </c>
      <c r="U82" s="154">
        <f>ROUND(E82*T82,2)</f>
        <v>15.71</v>
      </c>
      <c r="V82" s="148"/>
      <c r="W82" s="148"/>
      <c r="X82" s="148"/>
      <c r="Y82" s="148"/>
      <c r="Z82" s="148"/>
      <c r="AA82" s="148"/>
      <c r="AB82" s="148"/>
      <c r="AC82" s="148"/>
      <c r="AD82" s="148"/>
      <c r="AE82" s="148" t="s">
        <v>122</v>
      </c>
      <c r="AF82" s="148"/>
      <c r="AG82" s="148"/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229">
        <v>63</v>
      </c>
      <c r="B83" s="230" t="s">
        <v>228</v>
      </c>
      <c r="C83" s="231" t="s">
        <v>229</v>
      </c>
      <c r="D83" s="232" t="s">
        <v>121</v>
      </c>
      <c r="E83" s="233">
        <v>2235.34</v>
      </c>
      <c r="F83" s="169"/>
      <c r="G83" s="233">
        <f t="shared" ref="G83:G84" si="33">F83*E83</f>
        <v>0</v>
      </c>
      <c r="H83" s="159">
        <v>3.23</v>
      </c>
      <c r="I83" s="159">
        <f>ROUND(E83*H83,2)</f>
        <v>7220.15</v>
      </c>
      <c r="J83" s="159">
        <v>13.27</v>
      </c>
      <c r="K83" s="159">
        <f>ROUND(E83*J83,2)</f>
        <v>29662.959999999999</v>
      </c>
      <c r="L83" s="159">
        <v>21</v>
      </c>
      <c r="M83" s="159">
        <f>G83*(1+L83/100)</f>
        <v>0</v>
      </c>
      <c r="N83" s="154">
        <v>6.9999999999999994E-5</v>
      </c>
      <c r="O83" s="154">
        <f>ROUND(E83*N83,5)</f>
        <v>0.15647</v>
      </c>
      <c r="P83" s="154">
        <v>0</v>
      </c>
      <c r="Q83" s="154">
        <f>ROUND(E83*P83,5)</f>
        <v>0</v>
      </c>
      <c r="R83" s="154"/>
      <c r="S83" s="154"/>
      <c r="T83" s="155">
        <v>3.2480000000000002E-2</v>
      </c>
      <c r="U83" s="154">
        <f>ROUND(E83*T83,2)</f>
        <v>72.599999999999994</v>
      </c>
      <c r="V83" s="148"/>
      <c r="W83" s="148"/>
      <c r="X83" s="148"/>
      <c r="Y83" s="148"/>
      <c r="Z83" s="148"/>
      <c r="AA83" s="148"/>
      <c r="AB83" s="148"/>
      <c r="AC83" s="148"/>
      <c r="AD83" s="148"/>
      <c r="AE83" s="148" t="s">
        <v>122</v>
      </c>
      <c r="AF83" s="148"/>
      <c r="AG83" s="148"/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229">
        <v>64</v>
      </c>
      <c r="B84" s="230" t="s">
        <v>230</v>
      </c>
      <c r="C84" s="231" t="s">
        <v>231</v>
      </c>
      <c r="D84" s="232" t="s">
        <v>121</v>
      </c>
      <c r="E84" s="233">
        <v>225.34</v>
      </c>
      <c r="F84" s="169"/>
      <c r="G84" s="233">
        <f t="shared" si="33"/>
        <v>0</v>
      </c>
      <c r="H84" s="159">
        <v>4.1100000000000003</v>
      </c>
      <c r="I84" s="159">
        <f>ROUND(E84*H84,2)</f>
        <v>926.15</v>
      </c>
      <c r="J84" s="159">
        <v>41.69</v>
      </c>
      <c r="K84" s="159">
        <f>ROUND(E84*J84,2)</f>
        <v>9394.42</v>
      </c>
      <c r="L84" s="159">
        <v>21</v>
      </c>
      <c r="M84" s="159">
        <f>G84*(1+L84/100)</f>
        <v>0</v>
      </c>
      <c r="N84" s="154">
        <v>1.4999999999999999E-4</v>
      </c>
      <c r="O84" s="154">
        <f>ROUND(E84*N84,5)</f>
        <v>3.3799999999999997E-2</v>
      </c>
      <c r="P84" s="154">
        <v>0</v>
      </c>
      <c r="Q84" s="154">
        <f>ROUND(E84*P84,5)</f>
        <v>0</v>
      </c>
      <c r="R84" s="154"/>
      <c r="S84" s="154"/>
      <c r="T84" s="155">
        <v>0.10191</v>
      </c>
      <c r="U84" s="154">
        <f>ROUND(E84*T84,2)</f>
        <v>22.96</v>
      </c>
      <c r="V84" s="148"/>
      <c r="W84" s="148"/>
      <c r="X84" s="148"/>
      <c r="Y84" s="148"/>
      <c r="Z84" s="148"/>
      <c r="AA84" s="148"/>
      <c r="AB84" s="148"/>
      <c r="AC84" s="148"/>
      <c r="AD84" s="148"/>
      <c r="AE84" s="148" t="s">
        <v>122</v>
      </c>
      <c r="AF84" s="148"/>
      <c r="AG84" s="148"/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x14ac:dyDescent="0.2">
      <c r="A85" s="234" t="s">
        <v>119</v>
      </c>
      <c r="B85" s="235" t="s">
        <v>90</v>
      </c>
      <c r="C85" s="236" t="s">
        <v>91</v>
      </c>
      <c r="D85" s="237"/>
      <c r="E85" s="172"/>
      <c r="F85" s="170"/>
      <c r="G85" s="172">
        <f>SUMIF(AE86:AE88,"&lt;&gt;NOR",G86:G88)</f>
        <v>0</v>
      </c>
      <c r="H85" s="160"/>
      <c r="I85" s="160">
        <f>SUM(I86:I86)</f>
        <v>0</v>
      </c>
      <c r="J85" s="160"/>
      <c r="K85" s="160">
        <f>SUM(K86:K86)</f>
        <v>418.6</v>
      </c>
      <c r="L85" s="160"/>
      <c r="M85" s="160">
        <f>SUM(M86:M86)</f>
        <v>0</v>
      </c>
      <c r="N85" s="157"/>
      <c r="O85" s="157">
        <f>SUM(O86:O86)</f>
        <v>0</v>
      </c>
      <c r="P85" s="157"/>
      <c r="Q85" s="157">
        <f>SUM(Q86:Q86)</f>
        <v>0</v>
      </c>
      <c r="R85" s="157"/>
      <c r="S85" s="157"/>
      <c r="T85" s="158"/>
      <c r="U85" s="157">
        <f>SUM(U86:U86)</f>
        <v>1.01</v>
      </c>
      <c r="AE85" t="s">
        <v>120</v>
      </c>
    </row>
    <row r="86" spans="1:60" outlineLevel="1" x14ac:dyDescent="0.2">
      <c r="A86" s="229">
        <v>64</v>
      </c>
      <c r="B86" s="230"/>
      <c r="C86" s="231" t="s">
        <v>249</v>
      </c>
      <c r="D86" s="232" t="s">
        <v>237</v>
      </c>
      <c r="E86" s="233">
        <v>13</v>
      </c>
      <c r="F86" s="169"/>
      <c r="G86" s="233">
        <f t="shared" ref="G86:G88" si="34">F86*E86</f>
        <v>0</v>
      </c>
      <c r="H86" s="159">
        <v>0</v>
      </c>
      <c r="I86" s="159">
        <f>ROUND(E86*H86,2)</f>
        <v>0</v>
      </c>
      <c r="J86" s="159">
        <v>32.200000000000003</v>
      </c>
      <c r="K86" s="159">
        <f>ROUND(E86*J86,2)</f>
        <v>418.6</v>
      </c>
      <c r="L86" s="159">
        <v>21</v>
      </c>
      <c r="M86" s="159">
        <f>G86*(1+L86/100)</f>
        <v>0</v>
      </c>
      <c r="N86" s="154">
        <v>0</v>
      </c>
      <c r="O86" s="154">
        <f>ROUND(E86*N86,5)</f>
        <v>0</v>
      </c>
      <c r="P86" s="154">
        <v>0</v>
      </c>
      <c r="Q86" s="154">
        <f>ROUND(E86*P86,5)</f>
        <v>0</v>
      </c>
      <c r="R86" s="154"/>
      <c r="S86" s="154"/>
      <c r="T86" s="155">
        <v>7.8E-2</v>
      </c>
      <c r="U86" s="154">
        <f>ROUND(E86*T86,2)</f>
        <v>1.01</v>
      </c>
      <c r="V86" s="148"/>
      <c r="W86" s="148"/>
      <c r="X86" s="148"/>
      <c r="Y86" s="148"/>
      <c r="Z86" s="148"/>
      <c r="AA86" s="148"/>
      <c r="AB86" s="148"/>
      <c r="AC86" s="148"/>
      <c r="AD86" s="148"/>
      <c r="AE86" s="148" t="s">
        <v>122</v>
      </c>
      <c r="AF86" s="148"/>
      <c r="AG86" s="148"/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229">
        <v>65</v>
      </c>
      <c r="B87" s="230"/>
      <c r="C87" s="231" t="s">
        <v>250</v>
      </c>
      <c r="D87" s="232" t="s">
        <v>237</v>
      </c>
      <c r="E87" s="233">
        <v>8</v>
      </c>
      <c r="F87" s="169"/>
      <c r="G87" s="233">
        <f t="shared" si="34"/>
        <v>0</v>
      </c>
      <c r="H87" s="159"/>
      <c r="I87" s="159"/>
      <c r="J87" s="159"/>
      <c r="K87" s="159"/>
      <c r="L87" s="159"/>
      <c r="M87" s="159"/>
      <c r="N87" s="154"/>
      <c r="O87" s="154"/>
      <c r="P87" s="154"/>
      <c r="Q87" s="154"/>
      <c r="R87" s="154"/>
      <c r="S87" s="154"/>
      <c r="T87" s="155"/>
      <c r="U87" s="154"/>
      <c r="V87" s="148"/>
      <c r="W87" s="148"/>
      <c r="X87" s="148"/>
      <c r="Y87" s="148"/>
      <c r="Z87" s="148"/>
      <c r="AA87" s="148"/>
      <c r="AB87" s="148"/>
      <c r="AC87" s="148"/>
      <c r="AD87" s="148"/>
      <c r="AE87" s="148"/>
      <c r="AF87" s="148"/>
      <c r="AG87" s="148"/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229">
        <v>66</v>
      </c>
      <c r="B88" s="230"/>
      <c r="C88" s="231" t="s">
        <v>251</v>
      </c>
      <c r="D88" s="232" t="s">
        <v>237</v>
      </c>
      <c r="E88" s="233">
        <v>2</v>
      </c>
      <c r="F88" s="169"/>
      <c r="G88" s="233">
        <f t="shared" si="34"/>
        <v>0</v>
      </c>
      <c r="H88" s="159"/>
      <c r="I88" s="159"/>
      <c r="J88" s="159"/>
      <c r="K88" s="159"/>
      <c r="L88" s="159"/>
      <c r="M88" s="159"/>
      <c r="N88" s="154"/>
      <c r="O88" s="154"/>
      <c r="P88" s="154"/>
      <c r="Q88" s="154"/>
      <c r="R88" s="154"/>
      <c r="S88" s="154"/>
      <c r="T88" s="155"/>
      <c r="U88" s="154"/>
      <c r="V88" s="148"/>
      <c r="W88" s="148"/>
      <c r="X88" s="148"/>
      <c r="Y88" s="148"/>
      <c r="Z88" s="148"/>
      <c r="AA88" s="148"/>
      <c r="AB88" s="148"/>
      <c r="AC88" s="148"/>
      <c r="AD88" s="148"/>
      <c r="AE88" s="148"/>
      <c r="AF88" s="148"/>
      <c r="AG88" s="148"/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x14ac:dyDescent="0.2">
      <c r="A89" s="234" t="s">
        <v>119</v>
      </c>
      <c r="B89" s="235" t="s">
        <v>92</v>
      </c>
      <c r="C89" s="236" t="s">
        <v>26</v>
      </c>
      <c r="D89" s="237"/>
      <c r="E89" s="172"/>
      <c r="F89" s="170"/>
      <c r="G89" s="172">
        <f>SUMIF(AE90:AE90,"&lt;&gt;NOR",G90:G90)</f>
        <v>0</v>
      </c>
      <c r="H89" s="160"/>
      <c r="I89" s="160">
        <f>SUM(I90:I90)</f>
        <v>0</v>
      </c>
      <c r="J89" s="160"/>
      <c r="K89" s="160">
        <f>SUM(K90:K90)</f>
        <v>0</v>
      </c>
      <c r="L89" s="160"/>
      <c r="M89" s="160">
        <f>SUM(M90:M90)</f>
        <v>0</v>
      </c>
      <c r="N89" s="157"/>
      <c r="O89" s="157">
        <f>SUM(O90:O90)</f>
        <v>0</v>
      </c>
      <c r="P89" s="157"/>
      <c r="Q89" s="157">
        <f>SUM(Q90:Q90)</f>
        <v>0</v>
      </c>
      <c r="R89" s="157"/>
      <c r="S89" s="157"/>
      <c r="T89" s="158"/>
      <c r="U89" s="157">
        <f>SUM(U90:U90)</f>
        <v>0</v>
      </c>
      <c r="AE89" t="s">
        <v>120</v>
      </c>
    </row>
    <row r="90" spans="1:60" outlineLevel="1" x14ac:dyDescent="0.2">
      <c r="A90" s="238">
        <v>66</v>
      </c>
      <c r="B90" s="239"/>
      <c r="C90" s="240" t="s">
        <v>236</v>
      </c>
      <c r="D90" s="241" t="s">
        <v>0</v>
      </c>
      <c r="E90" s="242">
        <v>2.7</v>
      </c>
      <c r="F90" s="171"/>
      <c r="G90" s="242">
        <f>F90*E90</f>
        <v>0</v>
      </c>
      <c r="H90" s="163">
        <v>0</v>
      </c>
      <c r="I90" s="163">
        <f>ROUND(E90*H90,2)</f>
        <v>0</v>
      </c>
      <c r="J90" s="163">
        <v>0</v>
      </c>
      <c r="K90" s="163">
        <f>ROUND(E90*J90,2)</f>
        <v>0</v>
      </c>
      <c r="L90" s="163">
        <v>21</v>
      </c>
      <c r="M90" s="163">
        <f>G90*(1+L90/100)</f>
        <v>0</v>
      </c>
      <c r="N90" s="164">
        <v>0</v>
      </c>
      <c r="O90" s="164">
        <f>ROUND(E90*N90,5)</f>
        <v>0</v>
      </c>
      <c r="P90" s="164">
        <v>0</v>
      </c>
      <c r="Q90" s="164">
        <f>ROUND(E90*P90,5)</f>
        <v>0</v>
      </c>
      <c r="R90" s="164"/>
      <c r="S90" s="164"/>
      <c r="T90" s="165">
        <v>0</v>
      </c>
      <c r="U90" s="164">
        <f>ROUND(E90*T90,2)</f>
        <v>0</v>
      </c>
      <c r="V90" s="148"/>
      <c r="W90" s="148"/>
      <c r="X90" s="148"/>
      <c r="Y90" s="148"/>
      <c r="Z90" s="148"/>
      <c r="AA90" s="148"/>
      <c r="AB90" s="148"/>
      <c r="AC90" s="148"/>
      <c r="AD90" s="148"/>
      <c r="AE90" s="148" t="s">
        <v>122</v>
      </c>
      <c r="AF90" s="148"/>
      <c r="AG90" s="148"/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x14ac:dyDescent="0.2">
      <c r="A91" s="6"/>
      <c r="B91" s="7" t="s">
        <v>232</v>
      </c>
      <c r="C91" s="167" t="s">
        <v>232</v>
      </c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AC91">
        <v>15</v>
      </c>
      <c r="AD91">
        <v>21</v>
      </c>
    </row>
    <row r="92" spans="1:60" x14ac:dyDescent="0.2">
      <c r="C92" s="168"/>
      <c r="AE92" t="s">
        <v>233</v>
      </c>
    </row>
  </sheetData>
  <sheetProtection password="CC67" sheet="1" objects="1" scenarios="1"/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Rosta</dc:creator>
  <cp:lastModifiedBy>Rosta</cp:lastModifiedBy>
  <cp:lastPrinted>2018-09-04T12:06:05Z</cp:lastPrinted>
  <dcterms:created xsi:type="dcterms:W3CDTF">2009-04-08T07:15:50Z</dcterms:created>
  <dcterms:modified xsi:type="dcterms:W3CDTF">2019-05-16T13:43:14Z</dcterms:modified>
</cp:coreProperties>
</file>